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SOLIDATED TOTALS" sheetId="1" r:id="rId4"/>
    <sheet state="visible" name="ADMIN ACCT" sheetId="2" r:id="rId5"/>
    <sheet state="visible" name="PROJECTS ACCT" sheetId="3" r:id="rId6"/>
    <sheet state="visible" name="Human Rights &amp; GoFundMe accts" sheetId="4" r:id="rId7"/>
    <sheet state="visible" name="PAYPAL" sheetId="5" r:id="rId8"/>
    <sheet state="visible" name="IRS FORM 990 PART IX" sheetId="6" r:id="rId9"/>
  </sheets>
  <definedNames/>
  <calcPr/>
</workbook>
</file>

<file path=xl/sharedStrings.xml><?xml version="1.0" encoding="utf-8"?>
<sst xmlns="http://schemas.openxmlformats.org/spreadsheetml/2006/main" count="412" uniqueCount="214">
  <si>
    <t>2022 CONSOLIDATED TOTALS FOR ALL ACCOUNTS OF THE PEOPLE'S CONSULTANTS (note 1)</t>
  </si>
  <si>
    <t>math check: The value in column A must equal that in column B, unless there is an error somewhere</t>
  </si>
  <si>
    <t>Income</t>
  </si>
  <si>
    <t>EXPENSES CATAGORIZED FOR IRS FORM 990 PART IX</t>
  </si>
  <si>
    <t>TOTAL EXPENSES</t>
  </si>
  <si>
    <t>A</t>
  </si>
  <si>
    <t>=</t>
  </si>
  <si>
    <t>B</t>
  </si>
  <si>
    <t>ACCOUNT</t>
  </si>
  <si>
    <t>START OF YEAR BALANCE IN ACCT</t>
  </si>
  <si>
    <t>END OF YEAR BALANCE IN ACCT</t>
  </si>
  <si>
    <t>TRANSFERS BETWEEN ACCOUNTS</t>
  </si>
  <si>
    <t>1. (Column B) Grants and other assistance to domestic organizations</t>
  </si>
  <si>
    <t>3. (column B) Grants and other assistance to foreign organizations &amp; foreign individuals</t>
  </si>
  <si>
    <t>11.a. (Column C) Fees for Services - a. Managemt</t>
  </si>
  <si>
    <t>11.b. (Column B) Fees for Services - b. Legal</t>
  </si>
  <si>
    <t>11 g. (Column C) g. Other expenses</t>
  </si>
  <si>
    <t>12.    (Column D) Advertising &amp; Promotion</t>
  </si>
  <si>
    <t>13. (Column C) OFFICE (includes bank fees)</t>
  </si>
  <si>
    <t>14. Information technology</t>
  </si>
  <si>
    <t>17. (Column C) Travel</t>
  </si>
  <si>
    <t>23. (column C) Insurance</t>
  </si>
  <si>
    <t>24. e. (Column B) All other expenses</t>
  </si>
  <si>
    <t>Total income + transfers minus total expenses</t>
  </si>
  <si>
    <t>End of year balance minus start of year balance</t>
  </si>
  <si>
    <t>ADMINISTRATION ACCOUNT</t>
  </si>
  <si>
    <t>PROJECTS ACCOUNT</t>
  </si>
  <si>
    <r>
      <rPr>
        <rFont val="Calibri"/>
        <b/>
        <color theme="1"/>
        <sz val="12.0"/>
      </rPr>
      <t>HUMAN RIGHTS &amp; GoFundMe ACCOUNTS (</t>
    </r>
    <r>
      <rPr>
        <rFont val="Calibri"/>
        <b/>
        <color theme="1"/>
        <sz val="14.0"/>
      </rPr>
      <t>3)</t>
    </r>
  </si>
  <si>
    <t>PayPal acct.</t>
  </si>
  <si>
    <t>TOTALS</t>
  </si>
  <si>
    <t>Subtotal for 990 line 19 "Revenue - expenses"</t>
  </si>
  <si>
    <t>Subtotal for 990 Part IX Column B "program expenses"</t>
  </si>
  <si>
    <t>Subtotal added for 990 Part IX Column C "management &amp; general expenses"</t>
  </si>
  <si>
    <t xml:space="preserve">Subtotal for 990 line 17 "other expenses" including legal, office expenses, Information technology, insurance) </t>
  </si>
  <si>
    <t>Math check: Subtotal for 990 line 18 and TOTAL EXPENSES ABOVE</t>
  </si>
  <si>
    <t>990 Part III 4a Expenses = Grants</t>
  </si>
  <si>
    <t>990 Part III 4bExpenses = Grants</t>
  </si>
  <si>
    <t>990 Part III 4e Total program service expenses</t>
  </si>
  <si>
    <t>NOTES:</t>
  </si>
  <si>
    <t>1. Click tabs at the bottom of this page for more detailed information.</t>
  </si>
  <si>
    <t>2.  Negative values (in parenthesis) indicate expenses. Positive values indicate income. Blank or dash indicates zero.</t>
  </si>
  <si>
    <t xml:space="preserve"> </t>
  </si>
  <si>
    <t>3. The GoFundMe account and the Human Rights account are used for the same purposes.</t>
  </si>
  <si>
    <t>ADMIN. ACCOUNT</t>
  </si>
  <si>
    <t>*Note: Negative values (in parenthesis) indicate expenses. Positive values indicate income. Blank or dash indicates zero.</t>
  </si>
  <si>
    <t>Balance in this acct on this date</t>
  </si>
  <si>
    <t>Date</t>
  </si>
  <si>
    <t>Description</t>
  </si>
  <si>
    <t>14. Informa-tion technology</t>
  </si>
  <si>
    <t>2022:</t>
  </si>
  <si>
    <t>2022 BEGINNING BALANCE:</t>
  </si>
  <si>
    <t>no activity between start of year and 6/21/22</t>
  </si>
  <si>
    <t>Transfer $1,221 to personal acct. of Andrew Karp, who in-turn promptly transferred the same amt to AdP in Guatemala (handling it this way avoided a bank fee of $50)</t>
  </si>
  <si>
    <t>VistaPrint Debit card purchase</t>
  </si>
  <si>
    <t>HelpingHandCreative Debit card purchase</t>
  </si>
  <si>
    <t>Int'l ATM debit, Panajachel, Guatemala, by B. Clemens for misc. expenses</t>
  </si>
  <si>
    <t>non-TDBank ATM fee</t>
  </si>
  <si>
    <t>Int'l ATM fee</t>
  </si>
  <si>
    <t>CCD Deposit, Amazon Smile</t>
  </si>
  <si>
    <t>Missouri Sec. of State (registration)</t>
  </si>
  <si>
    <t>Website registration Debit card purchase WEB REGISTERWEBSITE 800 8999723 * FL</t>
  </si>
  <si>
    <t>Sec. of State Charity registration</t>
  </si>
  <si>
    <t>South Carolina service fee</t>
  </si>
  <si>
    <t>Friends of San Lucas to reserve spaces for 2023 course</t>
  </si>
  <si>
    <t>Website registration Debit card purchase 490641 WEB REGISTERWEBSITE 800 8999723 * FL</t>
  </si>
  <si>
    <t>TOTALS FOR EACH CATEGORY</t>
  </si>
  <si>
    <t>TOTAL ANNUAL EXPENSES FOR THIS ACCT</t>
  </si>
  <si>
    <t>TOTAL ANNUAL INCOME FOR THIS ACCT</t>
  </si>
  <si>
    <t>2022 END OF YEAR BALANCE IN THIS ACCT</t>
  </si>
  <si>
    <t>transfers between accts</t>
  </si>
  <si>
    <t>2021 end of year balance according to bank statement</t>
  </si>
  <si>
    <t>TRANSFER from PayPal acct to Projects Acct. (Note: These funds exitted the PayPal acct on 12/31/21, but did not arrive in the TDBank Projects acct until 1/3/22. They are treated in our accounting as if they arrived on 12/31/21)</t>
  </si>
  <si>
    <t>early 2022 income treated for accounting purposes as late 2021 income. This is a very minor adjustment and results in 2021 end of year total assets being equal to what was reported to the IRS for 2021</t>
  </si>
  <si>
    <t>2021 END OF YEAR BALANCE for accounting purposes</t>
  </si>
  <si>
    <t>2022 BEGINNING BALANCE for accounting purposes:</t>
  </si>
  <si>
    <t>Early 2022 income treated for accounting purposes as late 2021 income. This is a very minor adjustment and results in 2021 end of year total assets being equal to what was reported to the IRS for 2021</t>
  </si>
  <si>
    <t>deposit, donation from unidentified</t>
  </si>
  <si>
    <t>transfer from PayPal acct to Projects Acct</t>
  </si>
  <si>
    <t>Transfer $3,500 to personal acct. of Andrew Karp, who in-turn promptly transferred the same amt to AdP in Guatemala (handling it this way avoided a bank fee of $50)</t>
  </si>
  <si>
    <t>Transfer $5,000 to personal acct. of Andrew Karp, who in-turn promptly transferred the same amt to AdP in Guatemala (handling it this way avoided a bank fee of $50)</t>
  </si>
  <si>
    <t>Liability insurance</t>
  </si>
  <si>
    <t>Bank fee for min. balance below $1,500</t>
  </si>
  <si>
    <t>deposit, donation from Nic Keiderling</t>
  </si>
  <si>
    <t>Transfer $3,000 to personal acct. of Andrew Karp, who in-turn promptly transferred the same amt to AdP in Guatemala (handling it this way avoided a bank fee of $50)</t>
  </si>
  <si>
    <t>2022 END OF YEAR BALANCE:</t>
  </si>
  <si>
    <t>HUMAN RIGHTS ACCT. (at TDBank) and GoFundMe ACCOUNT**</t>
  </si>
  <si>
    <t>Donations to Human Rights Acct</t>
  </si>
  <si>
    <t>Balance in Human Rights acct on this date</t>
  </si>
  <si>
    <t>TOTAL ANNUAL EXPENSES</t>
  </si>
  <si>
    <t>Donations to GoFundMe Acct</t>
  </si>
  <si>
    <t>Balance in GoFundMe acct on this date</t>
  </si>
  <si>
    <t>TOTAL OF ANNUAL DONATIONS TO THESE TWO ACCTS.</t>
  </si>
  <si>
    <t>END OF YEAR TOTAL OF BALANCES IN THESE TWO ACCOUNTS</t>
  </si>
  <si>
    <t>Description for Human Rights account transactions (except where otherwise noted)</t>
  </si>
  <si>
    <t>Note: The GoFundMe acct was opened in 2022</t>
  </si>
  <si>
    <t>2022 BEGINNING BALANCE IN GoFundMe ACCT:</t>
  </si>
  <si>
    <t>zero $</t>
  </si>
  <si>
    <t>Note: The Human Rights acct was opened on 4/25/22</t>
  </si>
  <si>
    <t>2022 BEGINNING BALANCE IN HUMAN RIGHTS ACCT:</t>
  </si>
  <si>
    <t>n.a.</t>
  </si>
  <si>
    <t>Deposit donation from Steve Cox</t>
  </si>
  <si>
    <t>Deposit unidentified donation</t>
  </si>
  <si>
    <t>Bank fee for paper statement</t>
  </si>
  <si>
    <t>Deposit donation from Patti White</t>
  </si>
  <si>
    <t>Deposit donation from Wendy Chavkin</t>
  </si>
  <si>
    <t>Deposit donation from Sally Madden</t>
  </si>
  <si>
    <t>ck. 101 to S.Cox for $3,055.08 to reimburse the following expenses nos. 1-4:</t>
  </si>
  <si>
    <t>1. Laptop and Apple Care</t>
  </si>
  <si>
    <t>2. Plane ticket Ankara to JFK (New York)</t>
  </si>
  <si>
    <t>3. Support by ck. to open Nazeela's B of A acct = 1st installment on support payment</t>
  </si>
  <si>
    <t>4. Cash to open Nazeela's B of A acct = 1st installment on support payment</t>
  </si>
  <si>
    <t>ck. 101 to Columbia U. for Nazeela Elmi's 1st semester tuition &amp; fees</t>
  </si>
  <si>
    <t>Dep donation from Sarah Lynch/Kris Winsted</t>
  </si>
  <si>
    <t>Deposit donation from Susan Blaustein</t>
  </si>
  <si>
    <t>check no. 104 to Nazeela Elmi for support</t>
  </si>
  <si>
    <t>check no. 103 to Nazeela Elmi for support</t>
  </si>
  <si>
    <t>ENTIRE YEAR</t>
  </si>
  <si>
    <t>GoFundMe account</t>
  </si>
  <si>
    <t>TOTALS FOR EACH SUB-CATEGORY</t>
  </si>
  <si>
    <t>Subtotal for 990 line 13 "Grants &amp; similar amounts - foreign and domestic</t>
  </si>
  <si>
    <t>TOTAL ANNUAL INCOME FOR HUMAN RIGHTS ACCT</t>
  </si>
  <si>
    <t>TOTAL ANNUAL INCOME FOR GoFundMe ACCT</t>
  </si>
  <si>
    <t>TOTAL OF ANNUAL INCOME FOR THESE TWO ACCTS</t>
  </si>
  <si>
    <t>2022 END OF YEAR BALANCE IN THIS ACCT.</t>
  </si>
  <si>
    <t>….....................</t>
  </si>
  <si>
    <t>2022 END OF YEAR TOTAL OF BALANCES IN THESE TWO ACCTS</t>
  </si>
  <si>
    <t>PAYPAL</t>
  </si>
  <si>
    <t>Jan. 1, 2022 - Jan. 31, 2023</t>
  </si>
  <si>
    <t>DATE</t>
  </si>
  <si>
    <t>DONATIONS</t>
  </si>
  <si>
    <t>TRANSFER TO TDBANK ACCT</t>
  </si>
  <si>
    <t>PAYPAL FEE</t>
  </si>
  <si>
    <t xml:space="preserve">NET </t>
  </si>
  <si>
    <t>BALANCE</t>
  </si>
  <si>
    <t>START OF YEAR BALANCE:</t>
  </si>
  <si>
    <t>Payment from</t>
  </si>
  <si>
    <t>Steven Kramer</t>
  </si>
  <si>
    <t>$1,000.00 USD</t>
  </si>
  <si>
    <t>P</t>
  </si>
  <si>
    <t>Stephen Cox</t>
  </si>
  <si>
    <t>$500.00 USD</t>
  </si>
  <si>
    <t>Lawrence Bartlett</t>
  </si>
  <si>
    <t>$250.00 USD</t>
  </si>
  <si>
    <t>Steve Brown</t>
  </si>
  <si>
    <t>William Kilmartin</t>
  </si>
  <si>
    <t>$50.00 USD</t>
  </si>
  <si>
    <t>Bruce Clemens</t>
  </si>
  <si>
    <t>$2.00 USD</t>
  </si>
  <si>
    <t>Payment to</t>
  </si>
  <si>
    <t>Honey Science Corporation</t>
  </si>
  <si>
    <t>-$19.23 USD</t>
  </si>
  <si>
    <t>PayPal expense (PayPal owns Honey Science Corp.)</t>
  </si>
  <si>
    <t>Withdraw from</t>
  </si>
  <si>
    <t>Bank Account</t>
  </si>
  <si>
    <t>$5.00 USD</t>
  </si>
  <si>
    <t>Transfer to</t>
  </si>
  <si>
    <t>transferred to Projects Acct</t>
  </si>
  <si>
    <t>-$67.14 USD</t>
  </si>
  <si>
    <t>jeff deis</t>
  </si>
  <si>
    <t>$60.00 USD</t>
  </si>
  <si>
    <t>TOTAL INCOME</t>
  </si>
  <si>
    <t>END OF YEAR BALANCE:</t>
  </si>
  <si>
    <t>WITHHELD BY PAYPAL AT END OF YEAR</t>
  </si>
  <si>
    <t>UNIDENTIFIED CORRECTION</t>
  </si>
  <si>
    <t>AVAILABLE AT END OF YEAR</t>
  </si>
  <si>
    <t>VALUES INCLUDED IN 2022 IRS FORM 990</t>
  </si>
  <si>
    <t>Part IX Statement of Functional Expenses</t>
  </si>
  <si>
    <t>Section 501(c)(3) and 501(c)(4) organizations must complete all columns. All other organizations must complete column (A).</t>
  </si>
  <si>
    <t xml:space="preserve">Check if Schedule O contains a response or note to any line in this Part IX . . . . . . . . . . . . </t>
  </si>
  <si>
    <t xml:space="preserve">(A) </t>
  </si>
  <si>
    <t xml:space="preserve">(B) </t>
  </si>
  <si>
    <t xml:space="preserve">(C) </t>
  </si>
  <si>
    <t xml:space="preserve">(D) </t>
  </si>
  <si>
    <t>Total expenses</t>
  </si>
  <si>
    <t>Program service expenses</t>
  </si>
  <si>
    <t>Management and general expenses</t>
  </si>
  <si>
    <t>Fundraising expenses</t>
  </si>
  <si>
    <t>Grants and other assistance to domestic organizations and domestic governments. See Part IV, line 21 .</t>
  </si>
  <si>
    <t>Grants and other assistance to domestic individuals. See Part IV, line 22 . . . . .</t>
  </si>
  <si>
    <t xml:space="preserve">Grants and other assistance to foreign organizations, foreign governments, and foreign individuals. See Part IV, lines 15 and 16 </t>
  </si>
  <si>
    <t>Benefits paid to or for members . . . .</t>
  </si>
  <si>
    <t>Compensation of current officers, directors, trustees, and key employees . . . . .</t>
  </si>
  <si>
    <t>Compensation not included above to disqualified persons (as defined under section 4958(f)(1)) and persons described in section 4958(c)(3)(B) . .</t>
  </si>
  <si>
    <t>Other salaries and wages . . . . . .</t>
  </si>
  <si>
    <t>Pension plan accruals and contributions (include section 401(k) and 403(b) employer contributions)</t>
  </si>
  <si>
    <t>Other employee benefits . . . . . . .</t>
  </si>
  <si>
    <t>Payroll taxes . . . . . . . . . . .</t>
  </si>
  <si>
    <t>Fees for services (nonemployees):</t>
  </si>
  <si>
    <t>a Management . . . . . . . . . .</t>
  </si>
  <si>
    <t>b Legal . . . . . . . . . . . . .</t>
  </si>
  <si>
    <t>c Accounting . . . . . . . . . . .</t>
  </si>
  <si>
    <t>d Lobbying . . . . . . . . . . . .</t>
  </si>
  <si>
    <t xml:space="preserve">e Professional fundraising services. See Part IV, line 17 </t>
  </si>
  <si>
    <t>f Investment management fees . . . . .</t>
  </si>
  <si>
    <t>g Other. (If line 11g amount exceeds 10% of line 25, column (A), amount, list line 11g expenses on Schedule O.) .</t>
  </si>
  <si>
    <t>Advertising and promotion . . . . . .</t>
  </si>
  <si>
    <t>Office expenses . . . . . . . . .</t>
  </si>
  <si>
    <t>Information technology . . . . . . .</t>
  </si>
  <si>
    <t>Royalties . . . . . . . . . . . .</t>
  </si>
  <si>
    <t>Occupancy . . . . . . . . . . .</t>
  </si>
  <si>
    <t>Travel . . . . . . . . . . . . .</t>
  </si>
  <si>
    <t>Payments of travel or entertainment expenses for any federal, state, or local public officials</t>
  </si>
  <si>
    <t>Conferences, conventions, and meetings .</t>
  </si>
  <si>
    <t>Interest . . . . . . . . . . . .</t>
  </si>
  <si>
    <t>Payments to affiliates . . . . . . . .</t>
  </si>
  <si>
    <t>Depreciation, depletion, and amortization .</t>
  </si>
  <si>
    <t>Insurance . . . . . . . . . . . .</t>
  </si>
  <si>
    <t>Other expenses. Itemize expenses not covered above. (List miscellaneous expenses on line 24e. If line 24e amount exceeds 10% of line 25, column (A), amount, list line 24e expenses on Schedule O.)</t>
  </si>
  <si>
    <t xml:space="preserve">a </t>
  </si>
  <si>
    <t xml:space="preserve">b </t>
  </si>
  <si>
    <t xml:space="preserve">c </t>
  </si>
  <si>
    <t xml:space="preserve">d </t>
  </si>
  <si>
    <t xml:space="preserve">e All other expenses </t>
  </si>
  <si>
    <t>Total functional expenses. Add lines 1 through 24e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</si>
</sst>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_(&quot;$&quot;* #,##0.00_);_(&quot;$&quot;* \(#,##0.00\);_(&quot;$&quot;* &quot;-&quot;??_);_(@_)"/>
    <numFmt numFmtId="165" formatCode="&quot;$&quot;#,##0.00_);\(&quot;$&quot;#,##0.00\)"/>
    <numFmt numFmtId="166" formatCode="&quot;$&quot;#,##0.00_);[Red]\(&quot;$&quot;#,##0.00\)"/>
    <numFmt numFmtId="167" formatCode="_(&quot;$&quot;* #,##0_);_(&quot;$&quot;* \(#,##0\);_(&quot;$&quot;* &quot;-&quot;??_);_(@_)"/>
    <numFmt numFmtId="168" formatCode="m/d/yyyy"/>
    <numFmt numFmtId="169" formatCode="d-mmm"/>
    <numFmt numFmtId="170" formatCode="&quot;$&quot;#,##0.00"/>
    <numFmt numFmtId="171" formatCode="&quot;$&quot;#,##0.00\ \ \ "/>
  </numFmts>
  <fonts count="37">
    <font>
      <sz val="11.0"/>
      <color theme="1"/>
      <name val="Calibri"/>
      <scheme val="minor"/>
    </font>
    <font>
      <b/>
      <sz val="20.0"/>
      <color theme="1"/>
      <name val="Calibri"/>
    </font>
    <font>
      <b/>
      <sz val="11.0"/>
      <color theme="1"/>
      <name val="Calibri"/>
    </font>
    <font/>
    <font>
      <b/>
      <sz val="14.0"/>
      <color theme="1"/>
      <name val="Calibri"/>
    </font>
    <font>
      <b/>
      <sz val="16.0"/>
      <color theme="1"/>
      <name val="Calibri"/>
    </font>
    <font>
      <sz val="11.0"/>
      <color theme="1"/>
      <name val="Calibri"/>
    </font>
    <font>
      <b/>
      <sz val="12.0"/>
      <color theme="1"/>
      <name val="Calibri"/>
    </font>
    <font>
      <sz val="11.0"/>
      <color rgb="FF000000"/>
      <name val="Calibri"/>
    </font>
    <font>
      <b/>
      <sz val="13.0"/>
      <color theme="1"/>
      <name val="Calibri"/>
    </font>
    <font>
      <color rgb="FFFF0000"/>
      <name val="Calibri"/>
      <scheme val="minor"/>
    </font>
    <font>
      <color theme="1"/>
      <name val="Calibri"/>
      <scheme val="minor"/>
    </font>
    <font>
      <b/>
      <sz val="14.0"/>
      <color rgb="FFFF0000"/>
      <name val="Calibri"/>
    </font>
    <font>
      <b/>
      <sz val="11.0"/>
      <color rgb="FF833C0B"/>
      <name val="Calibri"/>
    </font>
    <font>
      <b/>
      <sz val="14.0"/>
      <color rgb="FF000000"/>
      <name val="Calibri"/>
    </font>
    <font>
      <b/>
      <sz val="12.0"/>
      <color rgb="FF2F75B5"/>
      <name val="Calibri"/>
    </font>
    <font>
      <b/>
      <sz val="12.0"/>
      <color rgb="FF000000"/>
      <name val="Calibri"/>
    </font>
    <font>
      <sz val="12.0"/>
      <color theme="1"/>
      <name val="Calibri"/>
    </font>
    <font>
      <b/>
      <sz val="16.0"/>
      <color rgb="FF2F5496"/>
      <name val="Calibri"/>
    </font>
    <font>
      <b/>
      <sz val="22.0"/>
      <color rgb="FF2F5496"/>
      <name val="Calibri"/>
    </font>
    <font>
      <b/>
      <sz val="14.0"/>
      <color rgb="FF2F5496"/>
      <name val="Calibri"/>
    </font>
    <font>
      <b/>
      <sz val="13.0"/>
      <color rgb="FFFF0000"/>
      <name val="Calibri"/>
    </font>
    <font>
      <sz val="11.0"/>
      <color rgb="FFFF0000"/>
      <name val="Calibri"/>
    </font>
    <font>
      <b/>
      <sz val="22.0"/>
      <color rgb="FF1F3864"/>
      <name val="Calibri"/>
    </font>
    <font>
      <b/>
      <sz val="20.0"/>
      <color rgb="FF1F3864"/>
      <name val="Calibri"/>
    </font>
    <font>
      <sz val="11.0"/>
      <color rgb="FF1F3864"/>
      <name val="Calibri"/>
    </font>
    <font>
      <b/>
      <sz val="18.0"/>
      <color theme="1"/>
      <name val="Calibri"/>
    </font>
    <font>
      <sz val="11.0"/>
      <color theme="1"/>
      <name val="Arial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sz val="14.0"/>
      <color theme="1"/>
      <name val="Calibri"/>
    </font>
    <font>
      <b/>
      <sz val="18.0"/>
      <color rgb="FF385623"/>
      <name val="Calibri"/>
    </font>
  </fonts>
  <fills count="22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6DCE4"/>
        <bgColor rgb="FFD6DCE4"/>
      </patternFill>
    </fill>
    <fill>
      <patternFill patternType="solid">
        <fgColor rgb="FFD8D8D8"/>
        <bgColor rgb="FFD8D8D8"/>
      </patternFill>
    </fill>
    <fill>
      <patternFill patternType="solid">
        <fgColor rgb="FFFFD1D1"/>
        <bgColor rgb="FFFFD1D1"/>
      </patternFill>
    </fill>
    <fill>
      <patternFill patternType="solid">
        <fgColor rgb="FFFEF2CB"/>
        <bgColor rgb="FFFEF2CB"/>
      </patternFill>
    </fill>
    <fill>
      <patternFill patternType="solid">
        <fgColor rgb="FFE1CCF0"/>
        <bgColor rgb="FFE1CCF0"/>
      </patternFill>
    </fill>
    <fill>
      <patternFill patternType="solid">
        <fgColor rgb="FFEC78AC"/>
        <bgColor rgb="FFEC78AC"/>
      </patternFill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9CC2E5"/>
        <bgColor rgb="FF9CC2E5"/>
      </patternFill>
    </fill>
    <fill>
      <patternFill patternType="solid">
        <fgColor rgb="FFFBE4D5"/>
        <bgColor rgb="FFFBE4D5"/>
      </patternFill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  <fill>
      <patternFill patternType="solid">
        <fgColor rgb="FFC6E0B4"/>
        <bgColor rgb="FFC6E0B4"/>
      </patternFill>
    </fill>
    <fill>
      <patternFill patternType="solid">
        <fgColor rgb="FFF0EA00"/>
        <bgColor rgb="FFF0EA00"/>
      </patternFill>
    </fill>
    <fill>
      <patternFill patternType="solid">
        <fgColor rgb="FFF0F9FF"/>
        <bgColor rgb="FFF0F9FF"/>
      </patternFill>
    </fill>
    <fill>
      <patternFill patternType="solid">
        <fgColor rgb="FFFFFFFF"/>
        <bgColor rgb="FFFFFFFF"/>
      </patternFill>
    </fill>
    <fill>
      <patternFill patternType="solid">
        <fgColor rgb="FFFAFAFA"/>
        <bgColor rgb="FFFAFAFA"/>
      </patternFill>
    </fill>
    <fill>
      <patternFill patternType="solid">
        <fgColor rgb="FFA5A5A5"/>
        <bgColor rgb="FFA5A5A5"/>
      </patternFill>
    </fill>
  </fills>
  <borders count="66">
    <border/>
    <border>
      <left style="thick">
        <color rgb="FF0B5394"/>
      </left>
      <top style="thick">
        <color rgb="FF0B5394"/>
      </top>
    </border>
    <border>
      <top style="thick">
        <color rgb="FF0B5394"/>
      </top>
    </border>
    <border>
      <right style="thick">
        <color rgb="FF0B5394"/>
      </right>
      <top style="thick">
        <color rgb="FF0B5394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ck">
        <color rgb="FF0B5394"/>
      </left>
    </border>
    <border>
      <right style="thick">
        <color rgb="FF0B5394"/>
      </right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/>
      <right/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/>
      <bottom style="double">
        <color rgb="FF000000"/>
      </bottom>
    </border>
    <border>
      <left style="thick">
        <color rgb="FF0B5394"/>
      </left>
      <bottom style="double">
        <color rgb="FF000000"/>
      </bottom>
    </border>
    <border>
      <right style="thick">
        <color rgb="FF0B5394"/>
      </right>
      <bottom style="double">
        <color rgb="FF000000"/>
      </bottom>
    </border>
    <border>
      <bottom style="medium">
        <color rgb="FF000000"/>
      </bottom>
    </border>
    <border>
      <left style="thick">
        <color rgb="FF0B5394"/>
      </left>
      <bottom style="thick">
        <color rgb="FF000000"/>
      </bottom>
    </border>
    <border>
      <right style="thick">
        <color rgb="FF0B5394"/>
      </right>
      <bottom style="thick">
        <color rgb="FF000000"/>
      </bottom>
    </border>
    <border>
      <left style="thick">
        <color rgb="FF0B5394"/>
      </left>
      <bottom style="thick">
        <color rgb="FF0B5394"/>
      </bottom>
    </border>
    <border>
      <bottom style="thick">
        <color rgb="FF0B5394"/>
      </bottom>
    </border>
    <border>
      <right style="thick">
        <color rgb="FF0B5394"/>
      </right>
      <bottom style="thick">
        <color rgb="FF0B5394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top style="double">
        <color rgb="FF000000"/>
      </top>
    </border>
    <border>
      <left style="thin">
        <color rgb="FF000000"/>
      </left>
      <right style="thin">
        <color rgb="FF000000"/>
      </right>
      <top style="double">
        <color rgb="FF000000"/>
      </top>
      <bottom/>
    </border>
    <border>
      <left/>
      <right/>
      <top style="double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double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FF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bottom style="double">
        <color rgb="FF000000"/>
      </bottom>
    </border>
    <border>
      <top style="double">
        <color rgb="FF000000"/>
      </top>
    </border>
    <border>
      <left style="thin">
        <color rgb="FF000000"/>
      </left>
      <right/>
      <top style="double">
        <color rgb="FF000000"/>
      </top>
      <bottom/>
    </border>
    <border>
      <left/>
      <right/>
      <top/>
      <bottom/>
    </border>
    <border>
      <left style="thin">
        <color rgb="FF000000"/>
      </left>
    </border>
    <border>
      <left style="thin">
        <color rgb="FF000000"/>
      </left>
      <right/>
      <top/>
      <bottom/>
    </border>
    <border>
      <left style="thick">
        <color rgb="FF2F5496"/>
      </left>
      <right style="thin">
        <color rgb="FF000000"/>
      </right>
      <top style="thick">
        <color rgb="FF2F5496"/>
      </top>
      <bottom style="thick">
        <color rgb="FF2F5496"/>
      </bottom>
    </border>
    <border>
      <left style="thin">
        <color rgb="FF000000"/>
      </left>
      <right style="thin">
        <color rgb="FF000000"/>
      </right>
      <top style="thick">
        <color rgb="FF2F5496"/>
      </top>
      <bottom style="thick">
        <color rgb="FF2F5496"/>
      </bottom>
    </border>
    <border>
      <left style="thin">
        <color rgb="FF000000"/>
      </left>
      <right/>
      <top style="thick">
        <color rgb="FF2F5496"/>
      </top>
      <bottom style="thick">
        <color rgb="FF2F5496"/>
      </bottom>
    </border>
    <border>
      <top style="thick">
        <color rgb="FF2F5496"/>
      </top>
      <bottom style="thick">
        <color rgb="FF2F5496"/>
      </bottom>
    </border>
    <border>
      <right style="thin">
        <color rgb="FF000000"/>
      </right>
      <top style="thick">
        <color rgb="FF2F5496"/>
      </top>
      <bottom style="thick">
        <color rgb="FF2F5496"/>
      </bottom>
    </border>
    <border>
      <left/>
      <right/>
      <top style="thick">
        <color rgb="FF2F5496"/>
      </top>
      <bottom style="thick">
        <color rgb="FF2F5496"/>
      </bottom>
    </border>
    <border>
      <left style="thin">
        <color rgb="FF000000"/>
      </left>
      <right style="thick">
        <color rgb="FF2F5496"/>
      </right>
      <top style="thick">
        <color rgb="FF2F5496"/>
      </top>
      <bottom style="thick">
        <color rgb="FF2F5496"/>
      </bottom>
    </border>
    <border>
      <left style="thick">
        <color rgb="FFC00000"/>
      </left>
      <right style="thin">
        <color rgb="FF000000"/>
      </right>
      <top style="thick">
        <color rgb="FFC00000"/>
      </top>
      <bottom style="thick">
        <color rgb="FFC00000"/>
      </bottom>
    </border>
    <border>
      <left style="thin">
        <color rgb="FF000000"/>
      </left>
      <right style="thin">
        <color rgb="FF000000"/>
      </right>
      <top style="thick">
        <color rgb="FFC00000"/>
      </top>
      <bottom style="thick">
        <color rgb="FFC00000"/>
      </bottom>
    </border>
    <border>
      <left style="thin">
        <color rgb="FF000000"/>
      </left>
      <right style="thick">
        <color rgb="FFC00000"/>
      </right>
      <top style="thick">
        <color rgb="FFC00000"/>
      </top>
      <bottom style="thick">
        <color rgb="FFC00000"/>
      </bottom>
    </border>
    <border>
      <top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</border>
    <border>
      <left style="thick">
        <color rgb="FF2E75B5"/>
      </left>
      <right style="thick">
        <color rgb="FF2E75B5"/>
      </right>
      <top style="thick">
        <color rgb="FF2E75B5"/>
      </top>
      <bottom style="thick">
        <color rgb="FF2E75B5"/>
      </bottom>
    </border>
    <border>
      <left/>
      <right/>
      <top/>
    </border>
    <border>
      <left/>
      <right/>
      <bottom style="medium">
        <color rgb="FFE8E8E8"/>
      </bottom>
    </border>
    <border>
      <left/>
      <right/>
      <top/>
      <bottom style="medium">
        <color rgb="FFE8E8E8"/>
      </bottom>
    </border>
    <border>
      <left/>
      <right/>
      <top style="medium">
        <color rgb="FFE8E8E8"/>
      </top>
    </border>
    <border>
      <left/>
      <right/>
      <top style="medium">
        <color rgb="FFE8E8E8"/>
      </top>
      <bottom/>
    </border>
    <border>
      <left/>
      <right/>
      <bottom style="medium">
        <color rgb="FF000000"/>
      </bottom>
    </border>
  </borders>
  <cellStyleXfs count="1">
    <xf borderId="0" fillId="0" fontId="0" numFmtId="0" applyAlignment="1" applyFont="1"/>
  </cellStyleXfs>
  <cellXfs count="28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ill="1" applyFont="1">
      <alignment horizontal="center" vertical="center"/>
    </xf>
    <xf borderId="5" fillId="3" fontId="4" numFmtId="0" xfId="0" applyAlignment="1" applyBorder="1" applyFill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4" fillId="0" fontId="5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/>
    </xf>
    <xf quotePrefix="1" borderId="0" fillId="0" fontId="6" numFmtId="164" xfId="0" applyAlignment="1" applyFont="1" applyNumberFormat="1">
      <alignment horizontal="center"/>
    </xf>
    <xf borderId="9" fillId="0" fontId="5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shrinkToFit="0" wrapText="1"/>
    </xf>
    <xf borderId="0" fillId="0" fontId="7" numFmtId="0" xfId="0" applyAlignment="1" applyFont="1">
      <alignment horizontal="center" shrinkToFit="0" vertical="center" wrapText="1"/>
    </xf>
    <xf borderId="10" fillId="0" fontId="3" numFmtId="0" xfId="0" applyBorder="1" applyFont="1"/>
    <xf borderId="11" fillId="0" fontId="2" numFmtId="0" xfId="0" applyAlignment="1" applyBorder="1" applyFont="1">
      <alignment horizontal="center" shrinkToFit="0" vertical="center" wrapText="1"/>
    </xf>
    <xf borderId="12" fillId="4" fontId="2" numFmtId="164" xfId="0" applyAlignment="1" applyBorder="1" applyFill="1" applyFont="1" applyNumberFormat="1">
      <alignment horizontal="center" shrinkToFit="0" vertical="center" wrapText="1"/>
    </xf>
    <xf borderId="12" fillId="5" fontId="7" numFmtId="0" xfId="0" applyAlignment="1" applyBorder="1" applyFill="1" applyFont="1">
      <alignment horizontal="center" shrinkToFit="0" vertical="center" wrapText="1"/>
    </xf>
    <xf borderId="12" fillId="6" fontId="7" numFmtId="0" xfId="0" applyAlignment="1" applyBorder="1" applyFill="1" applyFont="1">
      <alignment horizontal="center" shrinkToFit="0" vertical="center" wrapText="1"/>
    </xf>
    <xf borderId="13" fillId="7" fontId="2" numFmtId="0" xfId="0" applyAlignment="1" applyBorder="1" applyFill="1" applyFont="1">
      <alignment horizontal="center" shrinkToFit="0" vertical="center" wrapText="1"/>
    </xf>
    <xf borderId="12" fillId="8" fontId="7" numFmtId="0" xfId="0" applyAlignment="1" applyBorder="1" applyFill="1" applyFont="1">
      <alignment horizontal="center" shrinkToFit="0" vertical="center" wrapText="1"/>
    </xf>
    <xf borderId="12" fillId="9" fontId="7" numFmtId="0" xfId="0" applyAlignment="1" applyBorder="1" applyFill="1" applyFont="1">
      <alignment horizontal="center" shrinkToFit="0" vertical="center" wrapText="1"/>
    </xf>
    <xf borderId="12" fillId="10" fontId="7" numFmtId="0" xfId="0" applyAlignment="1" applyBorder="1" applyFill="1" applyFont="1">
      <alignment horizontal="center" readingOrder="0" shrinkToFit="0" vertical="center" wrapText="1"/>
    </xf>
    <xf borderId="12" fillId="11" fontId="7" numFmtId="0" xfId="0" applyAlignment="1" applyBorder="1" applyFill="1" applyFont="1">
      <alignment horizontal="center" shrinkToFit="0" vertical="center" wrapText="1"/>
    </xf>
    <xf borderId="14" fillId="12" fontId="2" numFmtId="0" xfId="0" applyAlignment="1" applyBorder="1" applyFill="1" applyFont="1">
      <alignment horizontal="center" shrinkToFit="0" vertical="center" wrapText="1"/>
    </xf>
    <xf borderId="15" fillId="13" fontId="2" numFmtId="0" xfId="0" applyAlignment="1" applyBorder="1" applyFill="1" applyFont="1">
      <alignment horizontal="center" shrinkToFit="0" vertical="center" wrapText="1"/>
    </xf>
    <xf borderId="16" fillId="0" fontId="8" numFmtId="0" xfId="0" applyAlignment="1" applyBorder="1" applyFont="1">
      <alignment horizontal="center" readingOrder="0" shrinkToFit="0" vertical="center" wrapText="1"/>
    </xf>
    <xf quotePrefix="1" borderId="0" fillId="0" fontId="6" numFmtId="164" xfId="0" applyAlignment="1" applyFont="1" applyNumberFormat="1">
      <alignment horizontal="center" vertical="center"/>
    </xf>
    <xf borderId="17" fillId="0" fontId="6" numFmtId="0" xfId="0" applyAlignment="1" applyBorder="1" applyFont="1">
      <alignment horizontal="center" shrinkToFit="0" vertical="center" wrapText="1"/>
    </xf>
    <xf borderId="0" fillId="0" fontId="7" numFmtId="0" xfId="0" applyFont="1"/>
    <xf borderId="0" fillId="0" fontId="6" numFmtId="164" xfId="0" applyFont="1" applyNumberFormat="1"/>
    <xf borderId="0" fillId="0" fontId="6" numFmtId="165" xfId="0" applyFont="1" applyNumberFormat="1"/>
    <xf borderId="8" fillId="0" fontId="6" numFmtId="164" xfId="0" applyBorder="1" applyFont="1" applyNumberFormat="1"/>
    <xf borderId="9" fillId="0" fontId="6" numFmtId="164" xfId="0" applyBorder="1" applyFont="1" applyNumberFormat="1"/>
    <xf borderId="0" fillId="0" fontId="6" numFmtId="166" xfId="0" applyFont="1" applyNumberFormat="1"/>
    <xf borderId="8" fillId="0" fontId="8" numFmtId="164" xfId="0" applyAlignment="1" applyBorder="1" applyFont="1" applyNumberFormat="1">
      <alignment readingOrder="0" shrinkToFit="0" vertical="bottom" wrapText="0"/>
    </xf>
    <xf borderId="0" fillId="0" fontId="7" numFmtId="0" xfId="0" applyAlignment="1" applyFont="1">
      <alignment readingOrder="0"/>
    </xf>
    <xf borderId="18" fillId="0" fontId="6" numFmtId="165" xfId="0" applyBorder="1" applyFont="1" applyNumberFormat="1"/>
    <xf borderId="18" fillId="0" fontId="6" numFmtId="166" xfId="0" applyBorder="1" applyFont="1" applyNumberFormat="1"/>
    <xf borderId="18" fillId="0" fontId="6" numFmtId="164" xfId="0" applyBorder="1" applyFont="1" applyNumberFormat="1"/>
    <xf borderId="19" fillId="0" fontId="8" numFmtId="164" xfId="0" applyAlignment="1" applyBorder="1" applyFont="1" applyNumberFormat="1">
      <alignment horizontal="right" readingOrder="0" shrinkToFit="0" vertical="bottom" wrapText="0"/>
    </xf>
    <xf borderId="20" fillId="0" fontId="6" numFmtId="164" xfId="0" applyBorder="1" applyFont="1" applyNumberFormat="1"/>
    <xf borderId="0" fillId="0" fontId="9" numFmtId="164" xfId="0" applyFont="1" applyNumberFormat="1"/>
    <xf borderId="0" fillId="0" fontId="9" numFmtId="165" xfId="0" applyFont="1" applyNumberFormat="1"/>
    <xf borderId="0" fillId="0" fontId="4" numFmtId="164" xfId="0" applyFont="1" applyNumberFormat="1"/>
    <xf borderId="0" fillId="0" fontId="4" numFmtId="165" xfId="0" applyFont="1" applyNumberFormat="1"/>
    <xf borderId="21" fillId="0" fontId="6" numFmtId="164" xfId="0" applyBorder="1" applyFont="1" applyNumberFormat="1"/>
    <xf quotePrefix="1" borderId="22" fillId="0" fontId="6" numFmtId="164" xfId="0" applyAlignment="1" applyBorder="1" applyFont="1" applyNumberFormat="1">
      <alignment horizontal="center"/>
    </xf>
    <xf borderId="23" fillId="0" fontId="6" numFmtId="164" xfId="0" applyBorder="1" applyFont="1" applyNumberFormat="1"/>
    <xf borderId="0" fillId="14" fontId="10" numFmtId="0" xfId="0" applyAlignment="1" applyFill="1" applyFont="1">
      <alignment readingOrder="0" shrinkToFit="0" vertical="center" wrapText="1"/>
    </xf>
    <xf borderId="0" fillId="0" fontId="10" numFmtId="164" xfId="0" applyAlignment="1" applyFont="1" applyNumberFormat="1">
      <alignment vertical="center"/>
    </xf>
    <xf borderId="0" fillId="0" fontId="10" numFmtId="165" xfId="0" applyAlignment="1" applyFont="1" applyNumberFormat="1">
      <alignment vertical="center"/>
    </xf>
    <xf borderId="0" fillId="14" fontId="10" numFmtId="0" xfId="0" applyAlignment="1" applyFont="1">
      <alignment readingOrder="0" shrinkToFit="0" wrapText="1"/>
    </xf>
    <xf borderId="0" fillId="0" fontId="10" numFmtId="164" xfId="0" applyAlignment="1" applyFont="1" applyNumberFormat="1">
      <alignment shrinkToFit="0" vertical="center" wrapText="1"/>
    </xf>
    <xf borderId="0" fillId="0" fontId="10" numFmtId="167" xfId="0" applyAlignment="1" applyFont="1" applyNumberFormat="1">
      <alignment readingOrder="0" shrinkToFit="0" vertical="center" wrapText="1"/>
    </xf>
    <xf borderId="0" fillId="0" fontId="11" numFmtId="0" xfId="0" applyAlignment="1" applyFont="1">
      <alignment shrinkToFit="0" wrapText="1"/>
    </xf>
    <xf borderId="0" fillId="0" fontId="4" numFmtId="0" xfId="0" applyFont="1"/>
    <xf borderId="0" fillId="0" fontId="10" numFmtId="0" xfId="0" applyAlignment="1" applyFont="1">
      <alignment shrinkToFit="0" vertical="center" wrapText="1"/>
    </xf>
    <xf quotePrefix="1" borderId="0" fillId="0" fontId="12" numFmtId="0" xfId="0" applyFont="1"/>
    <xf borderId="0" fillId="0" fontId="10" numFmtId="165" xfId="0" applyAlignment="1" applyFont="1" applyNumberFormat="1">
      <alignment shrinkToFit="0" vertical="center" wrapText="1"/>
    </xf>
    <xf quotePrefix="1" borderId="0" fillId="0" fontId="6" numFmtId="0" xfId="0" applyFont="1"/>
    <xf borderId="0" fillId="0" fontId="1" numFmtId="0" xfId="0" applyFont="1"/>
    <xf borderId="4" fillId="0" fontId="7" numFmtId="0" xfId="0" applyAlignment="1" applyBorder="1" applyFont="1">
      <alignment horizontal="center" shrinkToFit="0" vertical="center" wrapText="1"/>
    </xf>
    <xf borderId="24" fillId="0" fontId="3" numFmtId="0" xfId="0" applyBorder="1" applyFont="1"/>
    <xf borderId="25" fillId="0" fontId="2" numFmtId="0" xfId="0" applyAlignment="1" applyBorder="1" applyFont="1">
      <alignment horizontal="center" shrinkToFit="0" vertical="center" wrapText="1"/>
    </xf>
    <xf borderId="26" fillId="5" fontId="7" numFmtId="0" xfId="0" applyAlignment="1" applyBorder="1" applyFont="1">
      <alignment horizontal="center" shrinkToFit="0" vertical="center" wrapText="1"/>
    </xf>
    <xf borderId="26" fillId="6" fontId="7" numFmtId="0" xfId="0" applyAlignment="1" applyBorder="1" applyFont="1">
      <alignment horizontal="center" shrinkToFit="0" vertical="center" wrapText="1"/>
    </xf>
    <xf borderId="27" fillId="7" fontId="2" numFmtId="0" xfId="0" applyAlignment="1" applyBorder="1" applyFont="1">
      <alignment horizontal="center" shrinkToFit="0" vertical="center" wrapText="1"/>
    </xf>
    <xf borderId="26" fillId="8" fontId="7" numFmtId="0" xfId="0" applyAlignment="1" applyBorder="1" applyFont="1">
      <alignment horizontal="center" shrinkToFit="0" vertical="center" wrapText="1"/>
    </xf>
    <xf borderId="26" fillId="9" fontId="7" numFmtId="0" xfId="0" applyAlignment="1" applyBorder="1" applyFont="1">
      <alignment horizontal="center" shrinkToFit="0" vertical="center" wrapText="1"/>
    </xf>
    <xf borderId="12" fillId="10" fontId="2" numFmtId="0" xfId="0" applyAlignment="1" applyBorder="1" applyFont="1">
      <alignment horizontal="center" shrinkToFit="0" vertical="center" wrapText="1"/>
    </xf>
    <xf borderId="26" fillId="11" fontId="7" numFmtId="0" xfId="0" applyAlignment="1" applyBorder="1" applyFont="1">
      <alignment horizontal="center" shrinkToFit="0" vertical="center" wrapText="1"/>
    </xf>
    <xf borderId="28" fillId="12" fontId="2" numFmtId="0" xfId="0" applyAlignment="1" applyBorder="1" applyFont="1">
      <alignment horizontal="center" shrinkToFit="0" vertical="center" wrapText="1"/>
    </xf>
    <xf borderId="29" fillId="13" fontId="2" numFmtId="0" xfId="0" applyAlignment="1" applyBorder="1" applyFont="1">
      <alignment horizontal="center" shrinkToFit="0" vertical="center" wrapText="1"/>
    </xf>
    <xf borderId="30" fillId="0" fontId="3" numFmtId="0" xfId="0" applyBorder="1" applyFont="1"/>
    <xf quotePrefix="1" borderId="31" fillId="0" fontId="4" numFmtId="46" xfId="0" applyAlignment="1" applyBorder="1" applyFont="1" applyNumberFormat="1">
      <alignment horizontal="center"/>
    </xf>
    <xf borderId="31" fillId="0" fontId="4" numFmtId="0" xfId="0" applyAlignment="1" applyBorder="1" applyFont="1">
      <alignment horizontal="center"/>
    </xf>
    <xf borderId="31" fillId="2" fontId="4" numFmtId="0" xfId="0" applyAlignment="1" applyBorder="1" applyFont="1">
      <alignment horizontal="center"/>
    </xf>
    <xf borderId="31" fillId="0" fontId="6" numFmtId="0" xfId="0" applyBorder="1" applyFont="1"/>
    <xf borderId="31" fillId="2" fontId="6" numFmtId="0" xfId="0" applyBorder="1" applyFont="1"/>
    <xf borderId="31" fillId="0" fontId="6" numFmtId="164" xfId="0" applyBorder="1" applyFont="1" applyNumberFormat="1"/>
    <xf borderId="31" fillId="2" fontId="6" numFmtId="164" xfId="0" applyBorder="1" applyFont="1" applyNumberFormat="1"/>
    <xf borderId="31" fillId="0" fontId="6" numFmtId="14" xfId="0" applyAlignment="1" applyBorder="1" applyFont="1" applyNumberFormat="1">
      <alignment shrinkToFit="0" vertical="top" wrapText="1"/>
    </xf>
    <xf borderId="31" fillId="3" fontId="6" numFmtId="0" xfId="0" applyAlignment="1" applyBorder="1" applyFont="1">
      <alignment shrinkToFit="0" vertical="top" wrapText="1"/>
    </xf>
    <xf borderId="31" fillId="0" fontId="6" numFmtId="16" xfId="0" applyAlignment="1" applyBorder="1" applyFont="1" applyNumberFormat="1">
      <alignment shrinkToFit="0" vertical="top" wrapText="1"/>
    </xf>
    <xf borderId="31" fillId="0" fontId="6" numFmtId="0" xfId="0" applyAlignment="1" applyBorder="1" applyFont="1">
      <alignment shrinkToFit="0" vertical="top" wrapText="1"/>
    </xf>
    <xf borderId="31" fillId="0" fontId="13" numFmtId="0" xfId="0" applyAlignment="1" applyBorder="1" applyFont="1">
      <alignment shrinkToFit="0" vertical="top" wrapText="1"/>
    </xf>
    <xf borderId="31" fillId="15" fontId="6" numFmtId="0" xfId="0" applyAlignment="1" applyBorder="1" applyFill="1" applyFont="1">
      <alignment shrinkToFit="0" vertical="top" wrapText="1"/>
    </xf>
    <xf borderId="32" fillId="2" fontId="6" numFmtId="0" xfId="0" applyBorder="1" applyFont="1"/>
    <xf borderId="33" fillId="2" fontId="6" numFmtId="0" xfId="0" applyBorder="1" applyFont="1"/>
    <xf borderId="32" fillId="0" fontId="6" numFmtId="0" xfId="0" applyBorder="1" applyFont="1"/>
    <xf borderId="32" fillId="0" fontId="6" numFmtId="164" xfId="0" applyBorder="1" applyFont="1" applyNumberFormat="1"/>
    <xf borderId="31" fillId="0" fontId="5" numFmtId="0" xfId="0" applyAlignment="1" applyBorder="1" applyFont="1">
      <alignment shrinkToFit="0" vertical="top" wrapText="1"/>
    </xf>
    <xf borderId="33" fillId="2" fontId="6" numFmtId="164" xfId="0" applyBorder="1" applyFont="1" applyNumberFormat="1"/>
    <xf borderId="33" fillId="13" fontId="6" numFmtId="165" xfId="0" applyBorder="1" applyFont="1" applyNumberFormat="1"/>
    <xf borderId="33" fillId="13" fontId="6" numFmtId="164" xfId="0" applyBorder="1" applyFont="1" applyNumberFormat="1"/>
    <xf borderId="31" fillId="0" fontId="9" numFmtId="0" xfId="0" applyAlignment="1" applyBorder="1" applyFont="1">
      <alignment shrinkToFit="0" vertical="top" wrapText="1"/>
    </xf>
    <xf borderId="31" fillId="13" fontId="6" numFmtId="164" xfId="0" applyBorder="1" applyFont="1" applyNumberFormat="1"/>
    <xf borderId="31" fillId="13" fontId="6" numFmtId="165" xfId="0" applyBorder="1" applyFont="1" applyNumberFormat="1"/>
    <xf borderId="0" fillId="0" fontId="7" numFmtId="164" xfId="0" applyFont="1" applyNumberFormat="1"/>
    <xf borderId="31" fillId="0" fontId="4" numFmtId="0" xfId="0" applyAlignment="1" applyBorder="1" applyFont="1">
      <alignment shrinkToFit="0" vertical="top" wrapText="1"/>
    </xf>
    <xf borderId="31" fillId="2" fontId="7" numFmtId="164" xfId="0" applyBorder="1" applyFont="1" applyNumberFormat="1"/>
    <xf borderId="31" fillId="0" fontId="7" numFmtId="0" xfId="0" applyAlignment="1" applyBorder="1" applyFont="1">
      <alignment shrinkToFit="0" vertical="top" wrapText="1"/>
    </xf>
    <xf borderId="31" fillId="0" fontId="7" numFmtId="164" xfId="0" applyBorder="1" applyFont="1" applyNumberFormat="1"/>
    <xf borderId="0" fillId="0" fontId="12" numFmtId="0" xfId="0" applyFont="1"/>
    <xf borderId="28" fillId="2" fontId="4" numFmtId="0" xfId="0" applyAlignment="1" applyBorder="1" applyFont="1">
      <alignment horizontal="center" vertical="center"/>
    </xf>
    <xf borderId="34" fillId="2" fontId="6" numFmtId="0" xfId="0" applyAlignment="1" applyBorder="1" applyFont="1">
      <alignment horizontal="center" shrinkToFit="0" vertical="center" wrapText="1"/>
    </xf>
    <xf borderId="12" fillId="12" fontId="2" numFmtId="0" xfId="0" applyAlignment="1" applyBorder="1" applyFont="1">
      <alignment horizontal="center" shrinkToFit="0" vertical="center" wrapText="1"/>
    </xf>
    <xf borderId="12" fillId="13" fontId="2" numFmtId="0" xfId="0" applyAlignment="1" applyBorder="1" applyFont="1">
      <alignment horizontal="center" shrinkToFit="0" vertical="center" wrapText="1"/>
    </xf>
    <xf borderId="31" fillId="0" fontId="4" numFmtId="0" xfId="0" applyAlignment="1" applyBorder="1" applyFont="1">
      <alignment horizontal="center" readingOrder="0"/>
    </xf>
    <xf borderId="33" fillId="2" fontId="4" numFmtId="0" xfId="0" applyAlignment="1" applyBorder="1" applyFont="1">
      <alignment horizontal="center"/>
    </xf>
    <xf borderId="30" fillId="0" fontId="4" numFmtId="165" xfId="0" applyAlignment="1" applyBorder="1" applyFont="1" applyNumberFormat="1">
      <alignment horizontal="center"/>
    </xf>
    <xf borderId="31" fillId="0" fontId="14" numFmtId="0" xfId="0" applyAlignment="1" applyBorder="1" applyFont="1">
      <alignment horizontal="left" readingOrder="0" shrinkToFit="0" vertical="bottom" wrapText="0"/>
    </xf>
    <xf borderId="35" fillId="0" fontId="14" numFmtId="0" xfId="0" applyAlignment="1" applyBorder="1" applyFont="1">
      <alignment horizontal="center" shrinkToFit="0" vertical="bottom" wrapText="0"/>
    </xf>
    <xf borderId="36" fillId="16" fontId="14" numFmtId="164" xfId="0" applyAlignment="1" applyBorder="1" applyFill="1" applyFont="1" applyNumberFormat="1">
      <alignment horizontal="center" shrinkToFit="0" vertical="bottom" wrapText="0"/>
    </xf>
    <xf borderId="36" fillId="0" fontId="14" numFmtId="165" xfId="0" applyAlignment="1" applyBorder="1" applyFont="1" applyNumberFormat="1">
      <alignment horizontal="center" shrinkToFit="0" vertical="bottom" wrapText="0"/>
    </xf>
    <xf borderId="35" fillId="0" fontId="8" numFmtId="164" xfId="0" applyAlignment="1" applyBorder="1" applyFont="1" applyNumberFormat="1">
      <alignment readingOrder="0" shrinkToFit="0" vertical="bottom" wrapText="0"/>
    </xf>
    <xf borderId="30" fillId="0" fontId="8" numFmtId="168" xfId="0" applyAlignment="1" applyBorder="1" applyFont="1" applyNumberFormat="1">
      <alignment horizontal="right" readingOrder="0" shrinkToFit="0" vertical="top" wrapText="0"/>
    </xf>
    <xf borderId="37" fillId="14" fontId="8" numFmtId="0" xfId="0" applyAlignment="1" applyBorder="1" applyFont="1">
      <alignment readingOrder="0" shrinkToFit="0" vertical="bottom" wrapText="1"/>
    </xf>
    <xf borderId="30" fillId="16" fontId="8" numFmtId="164" xfId="0" applyAlignment="1" applyBorder="1" applyFont="1" applyNumberFormat="1">
      <alignment shrinkToFit="0" vertical="bottom" wrapText="0"/>
    </xf>
    <xf borderId="36" fillId="16" fontId="8" numFmtId="164" xfId="0" applyAlignment="1" applyBorder="1" applyFont="1" applyNumberFormat="1">
      <alignment readingOrder="0" shrinkToFit="0" vertical="bottom" wrapText="0"/>
    </xf>
    <xf borderId="36" fillId="0" fontId="8" numFmtId="165" xfId="0" applyAlignment="1" applyBorder="1" applyFont="1" applyNumberFormat="1">
      <alignment shrinkToFit="0" vertical="bottom" wrapText="0"/>
    </xf>
    <xf borderId="36" fillId="0" fontId="15" numFmtId="164" xfId="0" applyAlignment="1" applyBorder="1" applyFont="1" applyNumberFormat="1">
      <alignment readingOrder="0" shrinkToFit="0" vertical="bottom" wrapText="0"/>
    </xf>
    <xf borderId="38" fillId="17" fontId="8" numFmtId="0" xfId="0" applyAlignment="1" applyBorder="1" applyFill="1" applyFont="1">
      <alignment readingOrder="0" shrinkToFit="0" vertical="bottom" wrapText="1"/>
    </xf>
    <xf borderId="30" fillId="17" fontId="8" numFmtId="164" xfId="0" applyAlignment="1" applyBorder="1" applyFont="1" applyNumberFormat="1">
      <alignment readingOrder="0" shrinkToFit="0" vertical="bottom" wrapText="0"/>
    </xf>
    <xf borderId="36" fillId="16" fontId="8" numFmtId="164" xfId="0" applyAlignment="1" applyBorder="1" applyFont="1" applyNumberFormat="1">
      <alignment shrinkToFit="0" vertical="bottom" wrapText="0"/>
    </xf>
    <xf borderId="36" fillId="0" fontId="8" numFmtId="164" xfId="0" applyAlignment="1" applyBorder="1" applyFont="1" applyNumberFormat="1">
      <alignment readingOrder="0" shrinkToFit="0" vertical="bottom" wrapText="0"/>
    </xf>
    <xf borderId="30" fillId="0" fontId="14" numFmtId="0" xfId="0" applyAlignment="1" applyBorder="1" applyFont="1">
      <alignment horizontal="left" readingOrder="0" shrinkToFit="0" vertical="bottom" wrapText="0"/>
    </xf>
    <xf borderId="36" fillId="0" fontId="14" numFmtId="0" xfId="0" applyAlignment="1" applyBorder="1" applyFont="1">
      <alignment horizontal="center" shrinkToFit="0" vertical="bottom" wrapText="0"/>
    </xf>
    <xf borderId="39" fillId="0" fontId="16" numFmtId="164" xfId="0" applyAlignment="1" applyBorder="1" applyFont="1" applyNumberFormat="1">
      <alignment horizontal="center" readingOrder="0"/>
    </xf>
    <xf borderId="30" fillId="0" fontId="14" numFmtId="0" xfId="0" applyAlignment="1" applyBorder="1" applyFont="1">
      <alignment readingOrder="0" shrinkToFit="0" vertical="bottom" wrapText="0"/>
    </xf>
    <xf borderId="36" fillId="0" fontId="8" numFmtId="0" xfId="0" applyAlignment="1" applyBorder="1" applyFont="1">
      <alignment shrinkToFit="0" vertical="bottom" wrapText="0"/>
    </xf>
    <xf borderId="31" fillId="0" fontId="14" numFmtId="169" xfId="0" applyAlignment="1" applyBorder="1" applyFont="1" applyNumberFormat="1">
      <alignment horizontal="right" readingOrder="0" shrinkToFit="0" vertical="top" wrapText="0"/>
    </xf>
    <xf borderId="40" fillId="17" fontId="8" numFmtId="0" xfId="0" applyAlignment="1" applyBorder="1" applyFont="1">
      <alignment readingOrder="0" shrinkToFit="0" vertical="bottom" wrapText="1"/>
    </xf>
    <xf borderId="31" fillId="17" fontId="8" numFmtId="164" xfId="0" applyAlignment="1" applyBorder="1" applyFont="1" applyNumberFormat="1">
      <alignment readingOrder="0" shrinkToFit="0" vertical="bottom" wrapText="0"/>
    </xf>
    <xf borderId="35" fillId="16" fontId="8" numFmtId="164" xfId="0" applyAlignment="1" applyBorder="1" applyFont="1" applyNumberFormat="1">
      <alignment shrinkToFit="0" vertical="bottom" wrapText="0"/>
    </xf>
    <xf borderId="35" fillId="0" fontId="8" numFmtId="165" xfId="0" applyAlignment="1" applyBorder="1" applyFont="1" applyNumberFormat="1">
      <alignment shrinkToFit="0" vertical="bottom" wrapText="0"/>
    </xf>
    <xf borderId="35" fillId="0" fontId="15" numFmtId="164" xfId="0" applyAlignment="1" applyBorder="1" applyFont="1" applyNumberFormat="1">
      <alignment readingOrder="0" shrinkToFit="0" vertical="bottom" wrapText="0"/>
    </xf>
    <xf borderId="31" fillId="0" fontId="6" numFmtId="16" xfId="0" applyBorder="1" applyFont="1" applyNumberFormat="1"/>
    <xf borderId="31" fillId="0" fontId="6" numFmtId="165" xfId="0" applyAlignment="1" applyBorder="1" applyFont="1" applyNumberFormat="1">
      <alignment shrinkToFit="0" vertical="top" wrapText="1"/>
    </xf>
    <xf borderId="31" fillId="2" fontId="6" numFmtId="164" xfId="0" applyAlignment="1" applyBorder="1" applyFont="1" applyNumberFormat="1">
      <alignment readingOrder="0"/>
    </xf>
    <xf borderId="31" fillId="0" fontId="6" numFmtId="16" xfId="0" applyAlignment="1" applyBorder="1" applyFont="1" applyNumberFormat="1">
      <alignment vertical="top"/>
    </xf>
    <xf borderId="31" fillId="4" fontId="6" numFmtId="165" xfId="0" applyAlignment="1" applyBorder="1" applyFont="1" applyNumberFormat="1">
      <alignment shrinkToFit="0" wrapText="1"/>
    </xf>
    <xf borderId="31" fillId="0" fontId="6" numFmtId="165" xfId="0" applyAlignment="1" applyBorder="1" applyFont="1" applyNumberFormat="1">
      <alignment shrinkToFit="0" wrapText="1"/>
    </xf>
    <xf borderId="31" fillId="0" fontId="6" numFmtId="0" xfId="0" applyAlignment="1" applyBorder="1" applyFont="1">
      <alignment vertical="top"/>
    </xf>
    <xf borderId="31" fillId="0" fontId="6" numFmtId="165" xfId="0" applyBorder="1" applyFont="1" applyNumberFormat="1"/>
    <xf borderId="31" fillId="2" fontId="6" numFmtId="166" xfId="0" applyBorder="1" applyFont="1" applyNumberFormat="1"/>
    <xf borderId="31" fillId="7" fontId="6" numFmtId="0" xfId="0" applyAlignment="1" applyBorder="1" applyFont="1">
      <alignment vertical="top"/>
    </xf>
    <xf borderId="31" fillId="7" fontId="6" numFmtId="165" xfId="0" applyAlignment="1" applyBorder="1" applyFont="1" applyNumberFormat="1">
      <alignment shrinkToFit="0" wrapText="1"/>
    </xf>
    <xf borderId="32" fillId="7" fontId="6" numFmtId="165" xfId="0" applyAlignment="1" applyBorder="1" applyFont="1" applyNumberFormat="1">
      <alignment shrinkToFit="0" wrapText="1"/>
    </xf>
    <xf borderId="30" fillId="0" fontId="6" numFmtId="165" xfId="0" applyAlignment="1" applyBorder="1" applyFont="1" applyNumberFormat="1">
      <alignment shrinkToFit="0" wrapText="1"/>
    </xf>
    <xf borderId="0" fillId="0" fontId="1" numFmtId="0" xfId="0" applyAlignment="1" applyFont="1">
      <alignment shrinkToFit="0" wrapText="1"/>
    </xf>
    <xf borderId="0" fillId="0" fontId="6" numFmtId="0" xfId="0" applyAlignment="1" applyFont="1">
      <alignment shrinkToFit="0" wrapText="1"/>
    </xf>
    <xf borderId="4" fillId="10" fontId="9" numFmtId="0" xfId="0" applyAlignment="1" applyBorder="1" applyFont="1">
      <alignment horizontal="center" shrinkToFit="0" vertical="center" wrapText="1"/>
    </xf>
    <xf borderId="4" fillId="14" fontId="7" numFmtId="0" xfId="0" applyAlignment="1" applyBorder="1" applyFont="1">
      <alignment horizontal="center" shrinkToFit="0" vertical="center" wrapText="1"/>
    </xf>
    <xf borderId="41" fillId="0" fontId="4" numFmtId="0" xfId="0" applyAlignment="1" applyBorder="1" applyFont="1">
      <alignment horizontal="center" shrinkToFit="0" wrapText="1"/>
    </xf>
    <xf quotePrefix="1" borderId="25" fillId="0" fontId="4" numFmtId="46" xfId="0" applyAlignment="1" applyBorder="1" applyFont="1" applyNumberFormat="1">
      <alignment horizontal="center"/>
    </xf>
    <xf borderId="42" fillId="0" fontId="4" numFmtId="0" xfId="0" applyAlignment="1" applyBorder="1" applyFont="1">
      <alignment horizontal="center"/>
    </xf>
    <xf borderId="43" fillId="10" fontId="4" numFmtId="0" xfId="0" applyAlignment="1" applyBorder="1" applyFont="1">
      <alignment horizontal="center"/>
    </xf>
    <xf borderId="39" fillId="0" fontId="4" numFmtId="0" xfId="0" applyAlignment="1" applyBorder="1" applyFont="1">
      <alignment horizontal="center"/>
    </xf>
    <xf borderId="44" fillId="10" fontId="6" numFmtId="0" xfId="0" applyBorder="1" applyFont="1"/>
    <xf borderId="45" fillId="0" fontId="17" numFmtId="0" xfId="0" applyAlignment="1" applyBorder="1" applyFont="1">
      <alignment vertical="top"/>
    </xf>
    <xf borderId="0" fillId="0" fontId="6" numFmtId="0" xfId="0" applyAlignment="1" applyFont="1">
      <alignment vertical="top"/>
    </xf>
    <xf borderId="46" fillId="10" fontId="4" numFmtId="0" xfId="0" applyAlignment="1" applyBorder="1" applyFont="1">
      <alignment horizontal="center"/>
    </xf>
    <xf borderId="47" fillId="0" fontId="6" numFmtId="0" xfId="0" applyAlignment="1" applyBorder="1" applyFont="1">
      <alignment vertical="top"/>
    </xf>
    <xf borderId="48" fillId="0" fontId="6" numFmtId="0" xfId="0" applyAlignment="1" applyBorder="1" applyFont="1">
      <alignment vertical="top"/>
    </xf>
    <xf borderId="49" fillId="10" fontId="4" numFmtId="0" xfId="0" applyAlignment="1" applyBorder="1" applyFont="1">
      <alignment horizontal="center"/>
    </xf>
    <xf borderId="50" fillId="0" fontId="4" numFmtId="0" xfId="0" applyAlignment="1" applyBorder="1" applyFont="1">
      <alignment horizontal="center"/>
    </xf>
    <xf borderId="51" fillId="0" fontId="4" numFmtId="0" xfId="0" applyAlignment="1" applyBorder="1" applyFont="1">
      <alignment horizontal="center"/>
    </xf>
    <xf borderId="50" fillId="0" fontId="6" numFmtId="164" xfId="0" applyBorder="1" applyFont="1" applyNumberFormat="1"/>
    <xf borderId="52" fillId="10" fontId="6" numFmtId="0" xfId="0" applyBorder="1" applyFont="1"/>
    <xf borderId="53" fillId="0" fontId="4" numFmtId="164" xfId="0" applyAlignment="1" applyBorder="1" applyFont="1" applyNumberFormat="1">
      <alignment horizontal="center"/>
    </xf>
    <xf borderId="44" fillId="10" fontId="4" numFmtId="164" xfId="0" applyAlignment="1" applyBorder="1" applyFont="1" applyNumberFormat="1">
      <alignment horizontal="center"/>
    </xf>
    <xf borderId="46" fillId="10" fontId="6" numFmtId="0" xfId="0" applyBorder="1" applyFont="1"/>
    <xf borderId="39" fillId="0" fontId="6" numFmtId="0" xfId="0" applyBorder="1" applyFont="1"/>
    <xf borderId="54" fillId="0" fontId="6" numFmtId="0" xfId="0" applyAlignment="1" applyBorder="1" applyFont="1">
      <alignment vertical="top"/>
    </xf>
    <xf borderId="55" fillId="0" fontId="6" numFmtId="0" xfId="0" applyAlignment="1" applyBorder="1" applyFont="1">
      <alignment vertical="top"/>
    </xf>
    <xf borderId="55" fillId="10" fontId="6" numFmtId="164" xfId="0" applyBorder="1" applyFont="1" applyNumberFormat="1"/>
    <xf borderId="55" fillId="0" fontId="6" numFmtId="164" xfId="0" applyBorder="1" applyFont="1" applyNumberFormat="1"/>
    <xf borderId="56" fillId="0" fontId="4" numFmtId="164" xfId="0" applyAlignment="1" applyBorder="1" applyFont="1" applyNumberFormat="1">
      <alignment horizontal="center"/>
    </xf>
    <xf borderId="31" fillId="10" fontId="6" numFmtId="164" xfId="0" applyAlignment="1" applyBorder="1" applyFont="1" applyNumberFormat="1">
      <alignment horizontal="center"/>
    </xf>
    <xf borderId="31" fillId="0" fontId="6" numFmtId="164" xfId="0" applyAlignment="1" applyBorder="1" applyFont="1" applyNumberFormat="1">
      <alignment horizontal="center"/>
    </xf>
    <xf borderId="44" fillId="10" fontId="6" numFmtId="164" xfId="0" applyAlignment="1" applyBorder="1" applyFont="1" applyNumberFormat="1">
      <alignment horizontal="center"/>
    </xf>
    <xf borderId="30" fillId="0" fontId="6" numFmtId="16" xfId="0" applyAlignment="1" applyBorder="1" applyFont="1" applyNumberFormat="1">
      <alignment vertical="top"/>
    </xf>
    <xf borderId="30" fillId="0" fontId="6" numFmtId="0" xfId="0" applyAlignment="1" applyBorder="1" applyFont="1">
      <alignment shrinkToFit="0" vertical="top" wrapText="1"/>
    </xf>
    <xf borderId="33" fillId="10" fontId="6" numFmtId="164" xfId="0" applyBorder="1" applyFont="1" applyNumberFormat="1"/>
    <xf borderId="30" fillId="0" fontId="6" numFmtId="164" xfId="0" applyBorder="1" applyFont="1" applyNumberFormat="1"/>
    <xf borderId="31" fillId="10" fontId="6" numFmtId="164" xfId="0" applyBorder="1" applyFont="1" applyNumberFormat="1"/>
    <xf borderId="31" fillId="10" fontId="6" numFmtId="0" xfId="0" applyBorder="1" applyFont="1"/>
    <xf borderId="4" fillId="0" fontId="6" numFmtId="16" xfId="0" applyAlignment="1" applyBorder="1" applyFont="1" applyNumberFormat="1">
      <alignment vertical="top"/>
    </xf>
    <xf borderId="4" fillId="0" fontId="6" numFmtId="0" xfId="0" applyAlignment="1" applyBorder="1" applyFont="1">
      <alignment shrinkToFit="0" vertical="top" wrapText="1"/>
    </xf>
    <xf borderId="28" fillId="10" fontId="6" numFmtId="0" xfId="0" applyBorder="1" applyFont="1"/>
    <xf borderId="4" fillId="0" fontId="6" numFmtId="0" xfId="0" applyBorder="1" applyFont="1"/>
    <xf borderId="4" fillId="0" fontId="6" numFmtId="164" xfId="0" applyBorder="1" applyFont="1" applyNumberFormat="1"/>
    <xf borderId="28" fillId="10" fontId="6" numFmtId="164" xfId="0" applyAlignment="1" applyBorder="1" applyFont="1" applyNumberFormat="1">
      <alignment horizontal="center"/>
    </xf>
    <xf borderId="4" fillId="0" fontId="6" numFmtId="164" xfId="0" applyAlignment="1" applyBorder="1" applyFont="1" applyNumberFormat="1">
      <alignment horizontal="center"/>
    </xf>
    <xf borderId="47" fillId="0" fontId="18" numFmtId="16" xfId="0" applyAlignment="1" applyBorder="1" applyFont="1" applyNumberFormat="1">
      <alignment shrinkToFit="0" vertical="top" wrapText="1"/>
    </xf>
    <xf borderId="48" fillId="0" fontId="19" numFmtId="0" xfId="0" applyAlignment="1" applyBorder="1" applyFont="1">
      <alignment shrinkToFit="0" vertical="top" wrapText="1"/>
    </xf>
    <xf borderId="48" fillId="10" fontId="6" numFmtId="0" xfId="0" applyBorder="1" applyFont="1"/>
    <xf borderId="48" fillId="0" fontId="6" numFmtId="164" xfId="0" applyBorder="1" applyFont="1" applyNumberFormat="1"/>
    <xf borderId="48" fillId="10" fontId="20" numFmtId="164" xfId="0" applyAlignment="1" applyBorder="1" applyFont="1" applyNumberFormat="1">
      <alignment horizontal="center"/>
    </xf>
    <xf borderId="53" fillId="0" fontId="20" numFmtId="164" xfId="0" applyAlignment="1" applyBorder="1" applyFont="1" applyNumberFormat="1">
      <alignment horizontal="center"/>
    </xf>
    <xf borderId="44" fillId="10" fontId="20" numFmtId="164" xfId="0" applyAlignment="1" applyBorder="1" applyFont="1" applyNumberFormat="1">
      <alignment horizontal="center"/>
    </xf>
    <xf borderId="30" fillId="0" fontId="6" numFmtId="16" xfId="0" applyAlignment="1" applyBorder="1" applyFont="1" applyNumberFormat="1">
      <alignment shrinkToFit="0" vertical="top" wrapText="1"/>
    </xf>
    <xf borderId="30" fillId="0" fontId="5" numFmtId="0" xfId="0" applyAlignment="1" applyBorder="1" applyFont="1">
      <alignment shrinkToFit="0" vertical="top" wrapText="1"/>
    </xf>
    <xf borderId="33" fillId="10" fontId="6" numFmtId="164" xfId="0" applyAlignment="1" applyBorder="1" applyFont="1" applyNumberFormat="1">
      <alignment horizontal="center"/>
    </xf>
    <xf borderId="30" fillId="0" fontId="6" numFmtId="164" xfId="0" applyAlignment="1" applyBorder="1" applyFont="1" applyNumberFormat="1">
      <alignment horizontal="center"/>
    </xf>
    <xf borderId="30" fillId="14" fontId="21" numFmtId="0" xfId="0" applyAlignment="1" applyBorder="1" applyFont="1">
      <alignment readingOrder="0" shrinkToFit="0" vertical="top" wrapText="1"/>
    </xf>
    <xf borderId="30" fillId="10" fontId="6" numFmtId="164" xfId="0" applyBorder="1" applyFont="1" applyNumberFormat="1"/>
    <xf borderId="30" fillId="13" fontId="22" numFmtId="164" xfId="0" applyBorder="1" applyFont="1" applyNumberFormat="1"/>
    <xf borderId="30" fillId="13" fontId="6" numFmtId="164" xfId="0" applyBorder="1" applyFont="1" applyNumberFormat="1"/>
    <xf borderId="30" fillId="0" fontId="6" numFmtId="0" xfId="0" applyBorder="1" applyFont="1"/>
    <xf borderId="0" fillId="14" fontId="4" numFmtId="164" xfId="0" applyFont="1" applyNumberFormat="1"/>
    <xf borderId="57" fillId="10" fontId="6" numFmtId="0" xfId="0" applyBorder="1" applyFont="1"/>
    <xf borderId="31" fillId="14" fontId="9" numFmtId="0" xfId="0" applyAlignment="1" applyBorder="1" applyFont="1">
      <alignment shrinkToFit="0" vertical="top" wrapText="1"/>
    </xf>
    <xf borderId="44" fillId="14" fontId="4" numFmtId="164" xfId="0" applyBorder="1" applyFont="1" applyNumberFormat="1"/>
    <xf borderId="31" fillId="10" fontId="7" numFmtId="164" xfId="0" applyBorder="1" applyFont="1" applyNumberFormat="1"/>
    <xf borderId="31" fillId="10" fontId="5" numFmtId="164" xfId="0" applyBorder="1" applyFont="1" applyNumberFormat="1"/>
    <xf borderId="31" fillId="3" fontId="9" numFmtId="0" xfId="0" applyAlignment="1" applyBorder="1" applyFont="1">
      <alignment shrinkToFit="0" vertical="top" wrapText="1"/>
    </xf>
    <xf borderId="58" fillId="0" fontId="4" numFmtId="164" xfId="0" applyBorder="1" applyFont="1" applyNumberFormat="1"/>
    <xf borderId="40" fillId="0" fontId="7" numFmtId="164" xfId="0" applyBorder="1" applyFont="1" applyNumberFormat="1"/>
    <xf borderId="59" fillId="0" fontId="5" numFmtId="164" xfId="0" applyBorder="1" applyFont="1" applyNumberFormat="1"/>
    <xf borderId="0" fillId="0" fontId="23" numFmtId="0" xfId="0" applyFont="1"/>
    <xf borderId="0" fillId="0" fontId="24" numFmtId="0" xfId="0" applyFont="1"/>
    <xf borderId="0" fillId="0" fontId="25" numFmtId="0" xfId="0" applyFont="1"/>
    <xf borderId="41" fillId="0" fontId="7" numFmtId="0" xfId="0" applyAlignment="1" applyBorder="1" applyFont="1">
      <alignment horizontal="right"/>
    </xf>
    <xf borderId="41" fillId="0" fontId="7" numFmtId="0" xfId="0" applyBorder="1" applyFont="1"/>
    <xf borderId="41" fillId="0" fontId="7" numFmtId="0" xfId="0" applyAlignment="1" applyBorder="1" applyFont="1">
      <alignment horizontal="center" shrinkToFit="0" wrapText="1"/>
    </xf>
    <xf borderId="0" fillId="0" fontId="7" numFmtId="0" xfId="0" applyAlignment="1" applyFont="1">
      <alignment horizontal="center" shrinkToFit="0" wrapText="1"/>
    </xf>
    <xf borderId="0" fillId="0" fontId="6" numFmtId="0" xfId="0" applyAlignment="1" applyFont="1">
      <alignment horizontal="left"/>
    </xf>
    <xf borderId="0" fillId="0" fontId="26" numFmtId="170" xfId="0" applyFont="1" applyNumberFormat="1"/>
    <xf borderId="44" fillId="14" fontId="5" numFmtId="0" xfId="0" applyBorder="1" applyFont="1"/>
    <xf borderId="44" fillId="14" fontId="6" numFmtId="0" xfId="0" applyBorder="1" applyFont="1"/>
    <xf borderId="44" fillId="14" fontId="6" numFmtId="166" xfId="0" applyBorder="1" applyFont="1" applyNumberFormat="1"/>
    <xf borderId="44" fillId="14" fontId="26" numFmtId="170" xfId="0" applyBorder="1" applyFont="1" applyNumberFormat="1"/>
    <xf borderId="60" fillId="18" fontId="27" numFmtId="15" xfId="0" applyAlignment="1" applyBorder="1" applyFill="1" applyFont="1" applyNumberFormat="1">
      <alignment vertical="center"/>
    </xf>
    <xf borderId="44" fillId="18" fontId="27" numFmtId="0" xfId="0" applyAlignment="1" applyBorder="1" applyFont="1">
      <alignment shrinkToFit="0" vertical="center" wrapText="1"/>
    </xf>
    <xf borderId="44" fillId="18" fontId="28" numFmtId="0" xfId="0" applyAlignment="1" applyBorder="1" applyFont="1">
      <alignment shrinkToFit="0" vertical="center" wrapText="1"/>
    </xf>
    <xf borderId="44" fillId="18" fontId="27" numFmtId="166" xfId="0" applyAlignment="1" applyBorder="1" applyFont="1" applyNumberFormat="1">
      <alignment shrinkToFit="0" vertical="center" wrapText="1"/>
    </xf>
    <xf borderId="0" fillId="0" fontId="11" numFmtId="0" xfId="0" applyFont="1"/>
    <xf borderId="61" fillId="0" fontId="3" numFmtId="0" xfId="0" applyBorder="1" applyFont="1"/>
    <xf borderId="62" fillId="18" fontId="27" numFmtId="0" xfId="0" applyAlignment="1" applyBorder="1" applyFont="1">
      <alignment shrinkToFit="0" vertical="center" wrapText="1"/>
    </xf>
    <xf borderId="62" fillId="18" fontId="29" numFmtId="0" xfId="0" applyAlignment="1" applyBorder="1" applyFont="1">
      <alignment shrinkToFit="0" vertical="center" wrapText="1"/>
    </xf>
    <xf borderId="62" fillId="18" fontId="27" numFmtId="166" xfId="0" applyAlignment="1" applyBorder="1" applyFont="1" applyNumberFormat="1">
      <alignment shrinkToFit="0" vertical="center" wrapText="1"/>
    </xf>
    <xf borderId="63" fillId="19" fontId="27" numFmtId="15" xfId="0" applyAlignment="1" applyBorder="1" applyFill="1" applyFont="1" applyNumberFormat="1">
      <alignment vertical="center"/>
    </xf>
    <xf borderId="63" fillId="19" fontId="27" numFmtId="0" xfId="0" applyAlignment="1" applyBorder="1" applyFont="1">
      <alignment shrinkToFit="0" vertical="center" wrapText="1"/>
    </xf>
    <xf borderId="63" fillId="19" fontId="30" numFmtId="0" xfId="0" applyAlignment="1" applyBorder="1" applyFont="1">
      <alignment shrinkToFit="0" vertical="center" wrapText="1"/>
    </xf>
    <xf borderId="64" fillId="19" fontId="27" numFmtId="0" xfId="0" applyAlignment="1" applyBorder="1" applyFont="1">
      <alignment shrinkToFit="0" vertical="center" wrapText="1"/>
    </xf>
    <xf borderId="63" fillId="19" fontId="27" numFmtId="166" xfId="0" applyAlignment="1" applyBorder="1" applyFont="1" applyNumberFormat="1">
      <alignment shrinkToFit="0" vertical="center" wrapText="1"/>
    </xf>
    <xf borderId="44" fillId="19" fontId="27" numFmtId="166" xfId="0" applyAlignment="1" applyBorder="1" applyFont="1" applyNumberFormat="1">
      <alignment shrinkToFit="0" vertical="center" wrapText="1"/>
    </xf>
    <xf borderId="62" fillId="19" fontId="27" numFmtId="0" xfId="0" applyAlignment="1" applyBorder="1" applyFont="1">
      <alignment shrinkToFit="0" vertical="center" wrapText="1"/>
    </xf>
    <xf borderId="63" fillId="20" fontId="27" numFmtId="15" xfId="0" applyAlignment="1" applyBorder="1" applyFill="1" applyFont="1" applyNumberFormat="1">
      <alignment vertical="center"/>
    </xf>
    <xf borderId="63" fillId="20" fontId="27" numFmtId="0" xfId="0" applyAlignment="1" applyBorder="1" applyFont="1">
      <alignment shrinkToFit="0" vertical="center" wrapText="1"/>
    </xf>
    <xf borderId="63" fillId="20" fontId="31" numFmtId="0" xfId="0" applyAlignment="1" applyBorder="1" applyFont="1">
      <alignment shrinkToFit="0" vertical="center" wrapText="1"/>
    </xf>
    <xf borderId="64" fillId="20" fontId="27" numFmtId="0" xfId="0" applyAlignment="1" applyBorder="1" applyFont="1">
      <alignment shrinkToFit="0" vertical="center" wrapText="1"/>
    </xf>
    <xf borderId="63" fillId="20" fontId="27" numFmtId="166" xfId="0" applyAlignment="1" applyBorder="1" applyFont="1" applyNumberFormat="1">
      <alignment shrinkToFit="0" vertical="center" wrapText="1"/>
    </xf>
    <xf borderId="44" fillId="20" fontId="27" numFmtId="166" xfId="0" applyAlignment="1" applyBorder="1" applyFont="1" applyNumberFormat="1">
      <alignment shrinkToFit="0" vertical="center" wrapText="1"/>
    </xf>
    <xf borderId="62" fillId="20" fontId="27" numFmtId="0" xfId="0" applyAlignment="1" applyBorder="1" applyFont="1">
      <alignment shrinkToFit="0" vertical="center" wrapText="1"/>
    </xf>
    <xf borderId="60" fillId="20" fontId="27" numFmtId="15" xfId="0" applyAlignment="1" applyBorder="1" applyFont="1" applyNumberFormat="1">
      <alignment vertical="center"/>
    </xf>
    <xf borderId="44" fillId="20" fontId="27" numFmtId="0" xfId="0" applyAlignment="1" applyBorder="1" applyFont="1">
      <alignment shrinkToFit="0" vertical="center" wrapText="1"/>
    </xf>
    <xf borderId="44" fillId="20" fontId="32" numFmtId="0" xfId="0" applyAlignment="1" applyBorder="1" applyFont="1">
      <alignment shrinkToFit="0" vertical="center" wrapText="1"/>
    </xf>
    <xf borderId="62" fillId="20" fontId="33" numFmtId="0" xfId="0" applyAlignment="1" applyBorder="1" applyFont="1">
      <alignment shrinkToFit="0" vertical="center" wrapText="1"/>
    </xf>
    <xf borderId="62" fillId="20" fontId="27" numFmtId="166" xfId="0" applyAlignment="1" applyBorder="1" applyFont="1" applyNumberFormat="1">
      <alignment shrinkToFit="0" vertical="center" wrapText="1"/>
    </xf>
    <xf borderId="63" fillId="18" fontId="27" numFmtId="15" xfId="0" applyAlignment="1" applyBorder="1" applyFont="1" applyNumberFormat="1">
      <alignment vertical="center"/>
    </xf>
    <xf borderId="63" fillId="18" fontId="27" numFmtId="0" xfId="0" applyAlignment="1" applyBorder="1" applyFont="1">
      <alignment shrinkToFit="0" vertical="center" wrapText="1"/>
    </xf>
    <xf borderId="63" fillId="18" fontId="34" numFmtId="0" xfId="0" applyAlignment="1" applyBorder="1" applyFont="1">
      <alignment shrinkToFit="0" vertical="center" wrapText="1"/>
    </xf>
    <xf borderId="64" fillId="18" fontId="27" numFmtId="0" xfId="0" applyAlignment="1" applyBorder="1" applyFont="1">
      <alignment shrinkToFit="0" vertical="center" wrapText="1"/>
    </xf>
    <xf borderId="63" fillId="18" fontId="27" numFmtId="166" xfId="0" applyAlignment="1" applyBorder="1" applyFont="1" applyNumberFormat="1">
      <alignment shrinkToFit="0" vertical="center" wrapText="1"/>
    </xf>
    <xf borderId="65" fillId="0" fontId="3" numFmtId="0" xfId="0" applyBorder="1" applyFont="1"/>
    <xf borderId="0" fillId="0" fontId="35" numFmtId="166" xfId="0" applyFont="1" applyNumberFormat="1"/>
    <xf borderId="44" fillId="14" fontId="5" numFmtId="0" xfId="0" applyAlignment="1" applyBorder="1" applyFont="1">
      <alignment horizontal="left"/>
    </xf>
    <xf borderId="44" fillId="14" fontId="5" numFmtId="166" xfId="0" applyBorder="1" applyFont="1" applyNumberFormat="1"/>
    <xf borderId="0" fillId="0" fontId="5" numFmtId="0" xfId="0" applyAlignment="1" applyFont="1">
      <alignment horizontal="left"/>
    </xf>
    <xf borderId="0" fillId="0" fontId="36" numFmtId="0" xfId="0" applyFont="1"/>
    <xf borderId="31" fillId="3" fontId="2" numFmtId="0" xfId="0" applyAlignment="1" applyBorder="1" applyFont="1">
      <alignment horizontal="center"/>
    </xf>
    <xf borderId="31" fillId="3" fontId="2" numFmtId="0" xfId="0" applyAlignment="1" applyBorder="1" applyFont="1">
      <alignment horizontal="center" shrinkToFit="0" wrapText="1"/>
    </xf>
    <xf borderId="31" fillId="0" fontId="6" numFmtId="171" xfId="0" applyBorder="1" applyFont="1" applyNumberFormat="1"/>
    <xf borderId="31" fillId="21" fontId="6" numFmtId="171" xfId="0" applyBorder="1" applyFill="1" applyFont="1" applyNumberFormat="1"/>
    <xf borderId="32" fillId="0" fontId="6" numFmtId="171" xfId="0" applyBorder="1" applyFont="1" applyNumberFormat="1"/>
    <xf borderId="31" fillId="0" fontId="2" numFmtId="0" xfId="0" applyAlignment="1" applyBorder="1" applyFont="1">
      <alignment shrinkToFit="0" vertical="top" wrapText="1"/>
    </xf>
    <xf borderId="30" fillId="0" fontId="6" numFmtId="17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6</xdr:row>
      <xdr:rowOff>123825</xdr:rowOff>
    </xdr:from>
    <xdr:ext cx="209550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123825</xdr:rowOff>
    </xdr:from>
    <xdr:ext cx="209550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</xdr:row>
      <xdr:rowOff>142875</xdr:rowOff>
    </xdr:from>
    <xdr:ext cx="209550" cy="10477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47625</xdr:rowOff>
    </xdr:from>
    <xdr:ext cx="209550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57150</xdr:rowOff>
    </xdr:from>
    <xdr:ext cx="209550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57150</xdr:rowOff>
    </xdr:from>
    <xdr:ext cx="209550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</xdr:row>
      <xdr:rowOff>47625</xdr:rowOff>
    </xdr:from>
    <xdr:ext cx="209550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295275</xdr:rowOff>
    </xdr:from>
    <xdr:ext cx="209550" cy="104775"/>
    <xdr:pic>
      <xdr:nvPicPr>
        <xdr:cNvPr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266700</xdr:rowOff>
    </xdr:from>
    <xdr:ext cx="209550" cy="104775"/>
    <xdr:pic>
      <xdr:nvPicPr>
        <xdr:cNvPr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285750</xdr:rowOff>
    </xdr:from>
    <xdr:ext cx="209550" cy="95250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90500" cy="190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paypal.com/activity/payment/0YT6205412984963B" TargetMode="External"/><Relationship Id="rId10" Type="http://schemas.openxmlformats.org/officeDocument/2006/relationships/hyperlink" Target="https://www.paypal.com/activity/payment/80804717FE771670T" TargetMode="External"/><Relationship Id="rId13" Type="http://schemas.openxmlformats.org/officeDocument/2006/relationships/drawing" Target="../drawings/drawing5.xml"/><Relationship Id="rId12" Type="http://schemas.openxmlformats.org/officeDocument/2006/relationships/hyperlink" Target="https://www.paypal.com/activity/payment/2W5619397S165272R" TargetMode="External"/><Relationship Id="rId1" Type="http://schemas.openxmlformats.org/officeDocument/2006/relationships/hyperlink" Target="https://www.paypal.com/activity/payment/8LD50444CK2117909" TargetMode="External"/><Relationship Id="rId2" Type="http://schemas.openxmlformats.org/officeDocument/2006/relationships/hyperlink" Target="https://www.paypal.com/activity/payment/8LD50444CK2117909" TargetMode="External"/><Relationship Id="rId3" Type="http://schemas.openxmlformats.org/officeDocument/2006/relationships/hyperlink" Target="https://www.paypal.com/activity/payment/9DE36143SN932331E" TargetMode="External"/><Relationship Id="rId4" Type="http://schemas.openxmlformats.org/officeDocument/2006/relationships/hyperlink" Target="https://www.paypal.com/activity/payment/0H0073478A2758254" TargetMode="External"/><Relationship Id="rId9" Type="http://schemas.openxmlformats.org/officeDocument/2006/relationships/hyperlink" Target="https://www.paypal.com/activity/payment/9F222997GU587870P" TargetMode="External"/><Relationship Id="rId5" Type="http://schemas.openxmlformats.org/officeDocument/2006/relationships/hyperlink" Target="https://www.paypal.com/activity/payment/4SM99048TL1312514" TargetMode="External"/><Relationship Id="rId6" Type="http://schemas.openxmlformats.org/officeDocument/2006/relationships/hyperlink" Target="https://www.paypal.com/activity/payment/4SM99048TL1312514" TargetMode="External"/><Relationship Id="rId7" Type="http://schemas.openxmlformats.org/officeDocument/2006/relationships/hyperlink" Target="https://www.paypal.com/activity/payment/0CK966302E843403W" TargetMode="External"/><Relationship Id="rId8" Type="http://schemas.openxmlformats.org/officeDocument/2006/relationships/hyperlink" Target="https://www.paypal.com/activity/payment/3GC94640TA271661J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3.57"/>
    <col customWidth="1" min="2" max="2" width="14.86"/>
    <col customWidth="1" min="3" max="3" width="14.43"/>
    <col customWidth="1" min="4" max="4" width="11.57"/>
    <col customWidth="1" min="5" max="5" width="17.14"/>
    <col customWidth="1" min="6" max="7" width="13.29"/>
    <col customWidth="1" min="8" max="16" width="12.29"/>
    <col customWidth="1" min="17" max="17" width="16.71"/>
    <col customWidth="1" min="18" max="18" width="4.86"/>
    <col customWidth="1" min="19" max="19" width="13.86"/>
    <col customWidth="1" min="20" max="20" width="4.86"/>
    <col customWidth="1" min="21" max="21" width="13.29"/>
    <col customWidth="1" min="22" max="26" width="8.71"/>
  </cols>
  <sheetData>
    <row r="1" ht="53.25" customHeight="1">
      <c r="A1" s="1" t="s">
        <v>0</v>
      </c>
      <c r="S1" s="2" t="s">
        <v>1</v>
      </c>
      <c r="T1" s="3"/>
      <c r="U1" s="4"/>
    </row>
    <row r="2">
      <c r="E2" s="5" t="s">
        <v>2</v>
      </c>
      <c r="F2" s="6" t="s">
        <v>3</v>
      </c>
      <c r="G2" s="7"/>
      <c r="H2" s="7"/>
      <c r="I2" s="7"/>
      <c r="J2" s="7"/>
      <c r="K2" s="7"/>
      <c r="L2" s="7"/>
      <c r="M2" s="7"/>
      <c r="N2" s="7"/>
      <c r="O2" s="7"/>
      <c r="P2" s="8"/>
      <c r="Q2" s="9" t="s">
        <v>4</v>
      </c>
      <c r="S2" s="10" t="s">
        <v>5</v>
      </c>
      <c r="T2" s="11" t="s">
        <v>6</v>
      </c>
      <c r="U2" s="12" t="s">
        <v>7</v>
      </c>
    </row>
    <row r="3">
      <c r="A3" s="13" t="s">
        <v>8</v>
      </c>
      <c r="B3" s="14" t="s">
        <v>9</v>
      </c>
      <c r="C3" s="14" t="s">
        <v>10</v>
      </c>
      <c r="D3" s="15" t="s">
        <v>11</v>
      </c>
      <c r="E3" s="16"/>
      <c r="F3" s="17" t="s">
        <v>12</v>
      </c>
      <c r="G3" s="18" t="s">
        <v>13</v>
      </c>
      <c r="H3" s="19" t="s">
        <v>14</v>
      </c>
      <c r="I3" s="20" t="s">
        <v>15</v>
      </c>
      <c r="J3" s="21" t="s">
        <v>16</v>
      </c>
      <c r="K3" s="22" t="s">
        <v>17</v>
      </c>
      <c r="L3" s="23" t="s">
        <v>18</v>
      </c>
      <c r="M3" s="24" t="s">
        <v>19</v>
      </c>
      <c r="N3" s="25" t="s">
        <v>20</v>
      </c>
      <c r="O3" s="26" t="s">
        <v>21</v>
      </c>
      <c r="P3" s="27" t="s">
        <v>22</v>
      </c>
      <c r="Q3" s="16"/>
      <c r="S3" s="28" t="s">
        <v>23</v>
      </c>
      <c r="T3" s="29" t="s">
        <v>6</v>
      </c>
      <c r="U3" s="30" t="s">
        <v>24</v>
      </c>
    </row>
    <row r="4">
      <c r="A4" s="31" t="s">
        <v>25</v>
      </c>
      <c r="B4" s="32">
        <f>'ADMIN ACCT'!O5</f>
        <v>9775.26</v>
      </c>
      <c r="C4" s="32">
        <f>'ADMIN ACCT'!O37</f>
        <v>6130.89</v>
      </c>
      <c r="D4" s="32" t="str">
        <f>'ADMIN ACCT'!P37</f>
        <v/>
      </c>
      <c r="E4" s="32">
        <f>'ADMIN ACCT'!C33</f>
        <v>157.01</v>
      </c>
      <c r="F4" s="33">
        <f>'ADMIN ACCT'!D33</f>
        <v>0</v>
      </c>
      <c r="G4" s="32">
        <f>'ADMIN ACCT'!E33</f>
        <v>-1221</v>
      </c>
      <c r="H4" s="33">
        <f>'ADMIN ACCT'!F33</f>
        <v>0</v>
      </c>
      <c r="I4" s="32">
        <f>'ADMIN ACCT'!G33</f>
        <v>-377.35</v>
      </c>
      <c r="J4" s="33">
        <f>'ADMIN ACCT'!H33</f>
        <v>0</v>
      </c>
      <c r="K4" s="32">
        <f>'ADMIN ACCT'!I33</f>
        <v>0</v>
      </c>
      <c r="L4" s="32">
        <f>'ADMIN ACCT'!J33</f>
        <v>-11.43</v>
      </c>
      <c r="M4" s="32">
        <f>'ADMIN ACCT'!K33</f>
        <v>-2002.3</v>
      </c>
      <c r="N4" s="33">
        <f>'ADMIN ACCT'!L33</f>
        <v>-189.3</v>
      </c>
      <c r="O4" s="32">
        <f>'ADMIN ACCT'!M33</f>
        <v>0</v>
      </c>
      <c r="P4" s="33">
        <f>'ADMIN ACCT'!N33</f>
        <v>0</v>
      </c>
      <c r="Q4" s="33">
        <f t="shared" ref="Q4:Q8" si="1">SUM(F4:P4)</f>
        <v>-3801.38</v>
      </c>
      <c r="S4" s="34">
        <f>E4+Q4</f>
        <v>-3644.37</v>
      </c>
      <c r="T4" s="11" t="s">
        <v>6</v>
      </c>
      <c r="U4" s="35">
        <f t="shared" ref="U4:U8" si="2">C4-B4</f>
        <v>-3644.37</v>
      </c>
    </row>
    <row r="5">
      <c r="A5" s="31" t="s">
        <v>26</v>
      </c>
      <c r="B5" s="32">
        <f>'PROJECTS ACCT'!P8</f>
        <v>8549.74</v>
      </c>
      <c r="C5" s="32">
        <f>'PROJECTS ACCT'!P29</f>
        <v>1982.49</v>
      </c>
      <c r="D5" s="36">
        <f>'PROJECTS ACCT'!D18</f>
        <v>67.14</v>
      </c>
      <c r="E5" s="32">
        <f>'PROJECTS ACCT'!C25</f>
        <v>6250</v>
      </c>
      <c r="F5" s="32">
        <f>'PROJECTS ACCT'!E25</f>
        <v>0</v>
      </c>
      <c r="G5" s="32">
        <f>'PROJECTS ACCT'!F25</f>
        <v>-11500</v>
      </c>
      <c r="H5" s="32">
        <f>'PROJECTS ACCT'!G25</f>
        <v>0</v>
      </c>
      <c r="I5" s="32">
        <f>'PROJECTS ACCT'!H25</f>
        <v>0</v>
      </c>
      <c r="J5" s="32">
        <f>'PROJECTS ACCT'!I25</f>
        <v>0</v>
      </c>
      <c r="K5" s="32">
        <f>'PROJECTS ACCT'!J25</f>
        <v>0</v>
      </c>
      <c r="L5" s="32">
        <f>'PROJECTS ACCT'!K25</f>
        <v>-75</v>
      </c>
      <c r="M5" s="33">
        <f>'PROJECTS ACCT'!L25</f>
        <v>0</v>
      </c>
      <c r="N5" s="32">
        <f>'PROJECTS ACCT'!M25</f>
        <v>0</v>
      </c>
      <c r="O5" s="32">
        <f>'PROJECTS ACCT'!N25</f>
        <v>-850</v>
      </c>
      <c r="P5" s="32">
        <f>'PROJECTS ACCT'!O25</f>
        <v>0</v>
      </c>
      <c r="Q5" s="33">
        <f t="shared" si="1"/>
        <v>-12425</v>
      </c>
      <c r="S5" s="37">
        <v>-6567.25</v>
      </c>
      <c r="T5" s="11" t="s">
        <v>6</v>
      </c>
      <c r="U5" s="35">
        <f t="shared" si="2"/>
        <v>-6567.25</v>
      </c>
    </row>
    <row r="6">
      <c r="A6" s="38" t="s">
        <v>27</v>
      </c>
      <c r="B6" s="33">
        <v>0.0</v>
      </c>
      <c r="C6" s="32">
        <f>'Human Rights &amp; GoFundMe accts'!T42</f>
        <v>39957.92</v>
      </c>
      <c r="D6" s="32" t="str">
        <f>'Human Rights &amp; GoFundMe accts'!U42</f>
        <v/>
      </c>
      <c r="E6" s="32">
        <f>'Human Rights &amp; GoFundMe accts'!S40</f>
        <v>73310</v>
      </c>
      <c r="F6" s="32">
        <f>'Human Rights &amp; GoFundMe accts'!D35</f>
        <v>-26776</v>
      </c>
      <c r="G6" s="32">
        <f>'Human Rights &amp; GoFundMe accts'!E35</f>
        <v>-6555.08</v>
      </c>
      <c r="H6" s="32">
        <f>'Human Rights &amp; GoFundMe accts'!F35</f>
        <v>0</v>
      </c>
      <c r="I6" s="32">
        <f>'Human Rights &amp; GoFundMe accts'!G35</f>
        <v>0</v>
      </c>
      <c r="J6" s="32">
        <f>'Human Rights &amp; GoFundMe accts'!H35</f>
        <v>0</v>
      </c>
      <c r="K6" s="32">
        <f>'Human Rights &amp; GoFundMe accts'!I35</f>
        <v>0</v>
      </c>
      <c r="L6" s="32">
        <f>'Human Rights &amp; GoFundMe accts'!J35</f>
        <v>-21</v>
      </c>
      <c r="M6" s="32">
        <f>'Human Rights &amp; GoFundMe accts'!K35</f>
        <v>0</v>
      </c>
      <c r="N6" s="32">
        <f>'Human Rights &amp; GoFundMe accts'!L35</f>
        <v>0</v>
      </c>
      <c r="O6" s="32">
        <f>'Human Rights &amp; GoFundMe accts'!M35</f>
        <v>0</v>
      </c>
      <c r="P6" s="32">
        <f>'Human Rights &amp; GoFundMe accts'!N35</f>
        <v>0</v>
      </c>
      <c r="Q6" s="33">
        <f t="shared" si="1"/>
        <v>-33352.08</v>
      </c>
      <c r="S6" s="34">
        <f>E6+Q6</f>
        <v>39957.92</v>
      </c>
      <c r="T6" s="11" t="s">
        <v>6</v>
      </c>
      <c r="U6" s="35">
        <f t="shared" si="2"/>
        <v>39957.92</v>
      </c>
    </row>
    <row r="7">
      <c r="A7" s="31" t="s">
        <v>28</v>
      </c>
      <c r="B7" s="39">
        <f>PAYPAL!I4</f>
        <v>0</v>
      </c>
      <c r="C7" s="40">
        <f>PAYPAL!H31</f>
        <v>2239.01</v>
      </c>
      <c r="D7" s="39">
        <f>PAYPAL!H22</f>
        <v>-67.14</v>
      </c>
      <c r="E7" s="40">
        <f>PAYPAL!G30</f>
        <v>2325.38</v>
      </c>
      <c r="F7" s="41"/>
      <c r="G7" s="41"/>
      <c r="H7" s="41"/>
      <c r="I7" s="41"/>
      <c r="J7" s="41"/>
      <c r="K7" s="41"/>
      <c r="L7" s="41"/>
      <c r="M7" s="39">
        <f>--PAYPAL!H18</f>
        <v>-19.23</v>
      </c>
      <c r="N7" s="41"/>
      <c r="O7" s="41"/>
      <c r="P7" s="41"/>
      <c r="Q7" s="39">
        <f t="shared" si="1"/>
        <v>-19.23</v>
      </c>
      <c r="S7" s="42">
        <v>2239.01</v>
      </c>
      <c r="T7" s="11" t="s">
        <v>6</v>
      </c>
      <c r="U7" s="43">
        <f t="shared" si="2"/>
        <v>2239.01</v>
      </c>
    </row>
    <row r="8">
      <c r="A8" s="31" t="s">
        <v>29</v>
      </c>
      <c r="B8" s="44">
        <f t="shared" ref="B8:E8" si="3">SUM(B4:B7)</f>
        <v>18325</v>
      </c>
      <c r="C8" s="44">
        <f t="shared" si="3"/>
        <v>50310.31</v>
      </c>
      <c r="D8" s="45">
        <f t="shared" si="3"/>
        <v>0</v>
      </c>
      <c r="E8" s="46">
        <f t="shared" si="3"/>
        <v>82042.39</v>
      </c>
      <c r="F8" s="32">
        <f>SUM(F4:F6)</f>
        <v>-26776</v>
      </c>
      <c r="G8" s="33">
        <f t="shared" ref="G8:J8" si="4">SUM(G4:G7)</f>
        <v>-19276.08</v>
      </c>
      <c r="H8" s="33">
        <f t="shared" si="4"/>
        <v>0</v>
      </c>
      <c r="I8" s="33">
        <f t="shared" si="4"/>
        <v>-377.35</v>
      </c>
      <c r="J8" s="33">
        <f t="shared" si="4"/>
        <v>0</v>
      </c>
      <c r="K8" s="32">
        <f t="shared" ref="K8:L8" si="5">SUM(K4:K6)</f>
        <v>0</v>
      </c>
      <c r="L8" s="32">
        <f t="shared" si="5"/>
        <v>-107.43</v>
      </c>
      <c r="M8" s="33">
        <f t="shared" ref="M8:P8" si="6">SUM(M4:M7)</f>
        <v>-2021.53</v>
      </c>
      <c r="N8" s="33">
        <f t="shared" si="6"/>
        <v>-189.3</v>
      </c>
      <c r="O8" s="33">
        <f t="shared" si="6"/>
        <v>-850</v>
      </c>
      <c r="P8" s="33">
        <f t="shared" si="6"/>
        <v>0</v>
      </c>
      <c r="Q8" s="47">
        <f t="shared" si="1"/>
        <v>-49597.69</v>
      </c>
      <c r="S8" s="48">
        <f>E8+Q8</f>
        <v>32444.7</v>
      </c>
      <c r="T8" s="49" t="s">
        <v>6</v>
      </c>
      <c r="U8" s="50">
        <f t="shared" si="2"/>
        <v>31985.31</v>
      </c>
    </row>
    <row r="9">
      <c r="B9" s="51" t="s">
        <v>30</v>
      </c>
      <c r="C9" s="52">
        <f>E8+K9</f>
        <v>32444.7</v>
      </c>
      <c r="D9" s="51" t="s">
        <v>31</v>
      </c>
      <c r="E9" s="53">
        <f>N8</f>
        <v>-189.3</v>
      </c>
      <c r="F9" s="51" t="s">
        <v>32</v>
      </c>
      <c r="G9" s="53">
        <f>H8+I8+J8+K8+L8+M8+O8+P8</f>
        <v>-3356.31</v>
      </c>
      <c r="H9" s="54" t="s">
        <v>33</v>
      </c>
      <c r="I9" s="53">
        <f>E9+G9</f>
        <v>-3545.61</v>
      </c>
      <c r="J9" s="51" t="s">
        <v>34</v>
      </c>
      <c r="K9" s="53">
        <f>F8+G8+I9</f>
        <v>-49597.69</v>
      </c>
      <c r="L9" s="51" t="s">
        <v>35</v>
      </c>
      <c r="M9" s="52">
        <f>G4+G5</f>
        <v>-12721</v>
      </c>
      <c r="N9" s="51" t="s">
        <v>36</v>
      </c>
      <c r="O9" s="55">
        <f>F6+G6</f>
        <v>-33331.08</v>
      </c>
      <c r="P9" s="51" t="s">
        <v>37</v>
      </c>
      <c r="Q9" s="56">
        <f>M9+O9+I9</f>
        <v>-49597.69</v>
      </c>
      <c r="R9" s="57"/>
      <c r="S9" s="57"/>
      <c r="T9" s="57"/>
      <c r="U9" s="57"/>
    </row>
    <row r="10">
      <c r="A10" s="58" t="s">
        <v>38</v>
      </c>
      <c r="O10" s="59"/>
    </row>
    <row r="11">
      <c r="A11" s="31" t="s">
        <v>39</v>
      </c>
      <c r="O11" s="59"/>
    </row>
    <row r="12">
      <c r="A12" s="60" t="s">
        <v>40</v>
      </c>
      <c r="O12" s="61" t="str">
        <f t="shared" ref="O12:O13" si="7">F9+G9</f>
        <v>#VALUE!</v>
      </c>
      <c r="Q12" s="32" t="s">
        <v>41</v>
      </c>
      <c r="S12" s="32" t="s">
        <v>41</v>
      </c>
      <c r="U12" s="32" t="s">
        <v>41</v>
      </c>
    </row>
    <row r="13">
      <c r="A13" s="62" t="s">
        <v>42</v>
      </c>
      <c r="O13" s="59">
        <f t="shared" si="7"/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S1:U1"/>
    <mergeCell ref="E2:E3"/>
    <mergeCell ref="F2:P2"/>
    <mergeCell ref="Q2:Q3"/>
  </mergeCells>
  <printOptions/>
  <pageMargins bottom="0.5" footer="0.0" header="0.0" left="0.2" right="0.2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48.57"/>
    <col customWidth="1" min="3" max="3" width="11.29"/>
    <col customWidth="1" min="4" max="4" width="13.14"/>
    <col customWidth="1" min="5" max="5" width="12.71"/>
    <col customWidth="1" min="6" max="7" width="11.29"/>
    <col customWidth="1" min="8" max="9" width="12.43"/>
    <col customWidth="1" min="10" max="13" width="11.29"/>
    <col customWidth="1" min="14" max="14" width="12.29"/>
    <col customWidth="1" min="15" max="15" width="12.57"/>
    <col customWidth="1" min="16" max="16" width="13.71"/>
    <col customWidth="1" min="17" max="26" width="8.71"/>
  </cols>
  <sheetData>
    <row r="1">
      <c r="A1" s="63" t="s">
        <v>43</v>
      </c>
      <c r="C1" s="60" t="s">
        <v>44</v>
      </c>
    </row>
    <row r="2">
      <c r="A2" s="63"/>
      <c r="C2" s="5" t="s">
        <v>2</v>
      </c>
      <c r="D2" s="6" t="s">
        <v>3</v>
      </c>
      <c r="E2" s="7"/>
      <c r="F2" s="7"/>
      <c r="G2" s="7"/>
      <c r="H2" s="7"/>
      <c r="I2" s="7"/>
      <c r="J2" s="7"/>
      <c r="K2" s="7"/>
      <c r="L2" s="7"/>
      <c r="M2" s="7"/>
      <c r="N2" s="8"/>
      <c r="O2" s="64" t="s">
        <v>45</v>
      </c>
    </row>
    <row r="3" ht="102.0" customHeight="1">
      <c r="A3" s="14" t="s">
        <v>46</v>
      </c>
      <c r="B3" s="14" t="s">
        <v>47</v>
      </c>
      <c r="C3" s="65"/>
      <c r="D3" s="66" t="s">
        <v>12</v>
      </c>
      <c r="E3" s="18" t="s">
        <v>13</v>
      </c>
      <c r="F3" s="67" t="s">
        <v>14</v>
      </c>
      <c r="G3" s="68" t="s">
        <v>15</v>
      </c>
      <c r="H3" s="69" t="s">
        <v>16</v>
      </c>
      <c r="I3" s="70" t="s">
        <v>17</v>
      </c>
      <c r="J3" s="71" t="s">
        <v>18</v>
      </c>
      <c r="K3" s="72" t="s">
        <v>48</v>
      </c>
      <c r="L3" s="73" t="s">
        <v>20</v>
      </c>
      <c r="M3" s="74" t="s">
        <v>21</v>
      </c>
      <c r="N3" s="75" t="s">
        <v>22</v>
      </c>
      <c r="O3" s="76"/>
    </row>
    <row r="4">
      <c r="A4" s="77" t="s">
        <v>49</v>
      </c>
      <c r="B4" s="78"/>
      <c r="C4" s="79"/>
      <c r="D4" s="80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>
      <c r="A5" s="80" t="s">
        <v>50</v>
      </c>
      <c r="B5" s="80"/>
      <c r="C5" s="81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2">
        <v>9775.26</v>
      </c>
    </row>
    <row r="6">
      <c r="A6" s="80" t="s">
        <v>51</v>
      </c>
      <c r="B6" s="80"/>
      <c r="C6" s="83">
        <v>0.0</v>
      </c>
      <c r="D6" s="80"/>
      <c r="E6" s="82"/>
      <c r="F6" s="82"/>
      <c r="G6" s="82"/>
      <c r="H6" s="82"/>
      <c r="I6" s="82"/>
      <c r="J6" s="82"/>
      <c r="K6" s="82"/>
      <c r="L6" s="82"/>
      <c r="M6" s="82"/>
      <c r="N6" s="82"/>
      <c r="O6" s="82">
        <f t="shared" ref="O6:O32" si="1">O5+SUM(C6:N6)</f>
        <v>9775.26</v>
      </c>
    </row>
    <row r="7">
      <c r="A7" s="84">
        <v>44733.0</v>
      </c>
      <c r="B7" s="85" t="s">
        <v>52</v>
      </c>
      <c r="C7" s="81"/>
      <c r="D7" s="80"/>
      <c r="E7" s="82">
        <v>-1221.0</v>
      </c>
      <c r="F7" s="80"/>
      <c r="G7" s="80"/>
      <c r="H7" s="80"/>
      <c r="I7" s="80"/>
      <c r="J7" s="80"/>
      <c r="K7" s="80"/>
      <c r="L7" s="80"/>
      <c r="M7" s="80"/>
      <c r="N7" s="80"/>
      <c r="O7" s="82">
        <f t="shared" si="1"/>
        <v>8554.26</v>
      </c>
    </row>
    <row r="8">
      <c r="A8" s="86">
        <v>45125.0</v>
      </c>
      <c r="B8" s="87" t="s">
        <v>53</v>
      </c>
      <c r="C8" s="81"/>
      <c r="D8" s="80"/>
      <c r="E8" s="80"/>
      <c r="F8" s="82"/>
      <c r="G8" s="82"/>
      <c r="H8" s="80"/>
      <c r="I8" s="82" t="s">
        <v>41</v>
      </c>
      <c r="J8" s="82"/>
      <c r="K8" s="82">
        <v>-85.57</v>
      </c>
      <c r="L8" s="82"/>
      <c r="M8" s="82"/>
      <c r="N8" s="80"/>
      <c r="O8" s="82">
        <f t="shared" si="1"/>
        <v>8468.69</v>
      </c>
    </row>
    <row r="9">
      <c r="A9" s="86">
        <v>45132.0</v>
      </c>
      <c r="B9" s="88" t="s">
        <v>54</v>
      </c>
      <c r="C9" s="81"/>
      <c r="D9" s="80"/>
      <c r="E9" s="80"/>
      <c r="F9" s="82"/>
      <c r="G9" s="82"/>
      <c r="H9" s="82"/>
      <c r="I9" s="82" t="s">
        <v>41</v>
      </c>
      <c r="J9" s="82"/>
      <c r="K9" s="82">
        <v>-512.92</v>
      </c>
      <c r="L9" s="82"/>
      <c r="M9" s="82"/>
      <c r="N9" s="80"/>
      <c r="O9" s="82">
        <f t="shared" si="1"/>
        <v>7955.77</v>
      </c>
    </row>
    <row r="10">
      <c r="A10" s="86">
        <v>45135.0</v>
      </c>
      <c r="B10" s="88" t="s">
        <v>54</v>
      </c>
      <c r="C10" s="81"/>
      <c r="D10" s="80"/>
      <c r="E10" s="80"/>
      <c r="F10" s="82"/>
      <c r="G10" s="82"/>
      <c r="H10" s="82"/>
      <c r="I10" s="82" t="s">
        <v>41</v>
      </c>
      <c r="J10" s="82"/>
      <c r="K10" s="82">
        <v>-27.05</v>
      </c>
      <c r="L10" s="82"/>
      <c r="M10" s="82"/>
      <c r="N10" s="80"/>
      <c r="O10" s="82">
        <f t="shared" si="1"/>
        <v>7928.72</v>
      </c>
    </row>
    <row r="11">
      <c r="A11" s="86">
        <v>45161.0</v>
      </c>
      <c r="B11" s="88" t="s">
        <v>54</v>
      </c>
      <c r="C11" s="81"/>
      <c r="D11" s="80"/>
      <c r="E11" s="80"/>
      <c r="F11" s="82"/>
      <c r="G11" s="82"/>
      <c r="H11" s="82"/>
      <c r="I11" s="82" t="s">
        <v>41</v>
      </c>
      <c r="J11" s="82"/>
      <c r="K11" s="82">
        <v>-512.92</v>
      </c>
      <c r="L11" s="82"/>
      <c r="M11" s="82"/>
      <c r="N11" s="80"/>
      <c r="O11" s="82">
        <f t="shared" si="1"/>
        <v>7415.8</v>
      </c>
    </row>
    <row r="12">
      <c r="A12" s="86">
        <v>45167.0</v>
      </c>
      <c r="B12" s="88" t="s">
        <v>54</v>
      </c>
      <c r="C12" s="81"/>
      <c r="D12" s="80"/>
      <c r="E12" s="80"/>
      <c r="F12" s="82"/>
      <c r="G12" s="82"/>
      <c r="H12" s="82"/>
      <c r="I12" s="82" t="s">
        <v>41</v>
      </c>
      <c r="J12" s="82"/>
      <c r="K12" s="82">
        <v>-27.05</v>
      </c>
      <c r="L12" s="82"/>
      <c r="M12" s="82"/>
      <c r="N12" s="80"/>
      <c r="O12" s="82">
        <f t="shared" si="1"/>
        <v>7388.75</v>
      </c>
    </row>
    <row r="13">
      <c r="A13" s="86">
        <v>45169.0</v>
      </c>
      <c r="B13" s="87" t="s">
        <v>55</v>
      </c>
      <c r="C13" s="81"/>
      <c r="D13" s="80"/>
      <c r="E13" s="80"/>
      <c r="F13" s="80"/>
      <c r="G13" s="80"/>
      <c r="H13" s="80"/>
      <c r="I13" s="80"/>
      <c r="J13" s="80"/>
      <c r="K13" s="80"/>
      <c r="L13" s="82">
        <v>-81.81</v>
      </c>
      <c r="M13" s="82"/>
      <c r="N13" s="80"/>
      <c r="O13" s="82">
        <f t="shared" si="1"/>
        <v>7306.94</v>
      </c>
    </row>
    <row r="14">
      <c r="A14" s="86">
        <v>45169.0</v>
      </c>
      <c r="B14" s="87" t="s">
        <v>56</v>
      </c>
      <c r="C14" s="81"/>
      <c r="D14" s="80"/>
      <c r="E14" s="80"/>
      <c r="F14" s="82"/>
      <c r="G14" s="82"/>
      <c r="H14" s="82" t="s">
        <v>41</v>
      </c>
      <c r="I14" s="80"/>
      <c r="J14" s="82">
        <v>-3.0</v>
      </c>
      <c r="K14" s="82"/>
      <c r="L14" s="82"/>
      <c r="M14" s="82"/>
      <c r="N14" s="80"/>
      <c r="O14" s="82">
        <f t="shared" si="1"/>
        <v>7303.94</v>
      </c>
    </row>
    <row r="15">
      <c r="A15" s="86">
        <v>45169.0</v>
      </c>
      <c r="B15" s="87" t="s">
        <v>57</v>
      </c>
      <c r="C15" s="81"/>
      <c r="D15" s="80"/>
      <c r="E15" s="80"/>
      <c r="F15" s="82"/>
      <c r="G15" s="82"/>
      <c r="H15" s="82" t="s">
        <v>41</v>
      </c>
      <c r="I15" s="80"/>
      <c r="J15" s="82">
        <v>-2.33</v>
      </c>
      <c r="K15" s="82"/>
      <c r="L15" s="82"/>
      <c r="M15" s="82"/>
      <c r="N15" s="80"/>
      <c r="O15" s="82">
        <f t="shared" si="1"/>
        <v>7301.61</v>
      </c>
    </row>
    <row r="16">
      <c r="A16" s="86">
        <v>45171.0</v>
      </c>
      <c r="B16" s="87" t="s">
        <v>58</v>
      </c>
      <c r="C16" s="83">
        <v>139.79</v>
      </c>
      <c r="D16" s="80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>
        <f t="shared" si="1"/>
        <v>7441.4</v>
      </c>
    </row>
    <row r="17">
      <c r="A17" s="86">
        <v>45175.0</v>
      </c>
      <c r="B17" s="87" t="s">
        <v>55</v>
      </c>
      <c r="C17" s="81"/>
      <c r="D17" s="80"/>
      <c r="E17" s="80"/>
      <c r="F17" s="80"/>
      <c r="G17" s="80"/>
      <c r="H17" s="80"/>
      <c r="I17" s="80"/>
      <c r="J17" s="80"/>
      <c r="K17" s="80"/>
      <c r="L17" s="82">
        <v>-107.49</v>
      </c>
      <c r="M17" s="82"/>
      <c r="N17" s="80"/>
      <c r="O17" s="82">
        <f t="shared" si="1"/>
        <v>7333.91</v>
      </c>
    </row>
    <row r="18">
      <c r="A18" s="86">
        <v>45175.0</v>
      </c>
      <c r="B18" s="87" t="s">
        <v>56</v>
      </c>
      <c r="C18" s="81"/>
      <c r="D18" s="80"/>
      <c r="E18" s="80"/>
      <c r="F18" s="82"/>
      <c r="G18" s="82"/>
      <c r="H18" s="82" t="s">
        <v>41</v>
      </c>
      <c r="I18" s="80"/>
      <c r="J18" s="82">
        <v>-3.0</v>
      </c>
      <c r="K18" s="82"/>
      <c r="L18" s="82"/>
      <c r="M18" s="82"/>
      <c r="N18" s="80"/>
      <c r="O18" s="82">
        <f t="shared" si="1"/>
        <v>7330.91</v>
      </c>
    </row>
    <row r="19">
      <c r="A19" s="86">
        <v>45175.0</v>
      </c>
      <c r="B19" s="87" t="s">
        <v>57</v>
      </c>
      <c r="C19" s="81"/>
      <c r="D19" s="80"/>
      <c r="E19" s="80"/>
      <c r="F19" s="82"/>
      <c r="G19" s="82"/>
      <c r="H19" s="82" t="s">
        <v>41</v>
      </c>
      <c r="I19" s="80"/>
      <c r="J19" s="82">
        <v>-3.1</v>
      </c>
      <c r="K19" s="82"/>
      <c r="L19" s="82"/>
      <c r="M19" s="82"/>
      <c r="N19" s="80"/>
      <c r="O19" s="82">
        <f t="shared" si="1"/>
        <v>7327.81</v>
      </c>
    </row>
    <row r="20">
      <c r="A20" s="86">
        <v>45192.0</v>
      </c>
      <c r="B20" s="88" t="s">
        <v>54</v>
      </c>
      <c r="C20" s="81"/>
      <c r="D20" s="80"/>
      <c r="E20" s="80"/>
      <c r="F20" s="82"/>
      <c r="G20" s="82"/>
      <c r="H20" s="82"/>
      <c r="I20" s="82" t="s">
        <v>41</v>
      </c>
      <c r="J20" s="82"/>
      <c r="K20" s="82">
        <v>-512.92</v>
      </c>
      <c r="L20" s="82"/>
      <c r="M20" s="82"/>
      <c r="N20" s="80"/>
      <c r="O20" s="82">
        <f t="shared" si="1"/>
        <v>6814.89</v>
      </c>
    </row>
    <row r="21" ht="15.75" customHeight="1">
      <c r="A21" s="86">
        <v>45197.0</v>
      </c>
      <c r="B21" s="88" t="s">
        <v>54</v>
      </c>
      <c r="C21" s="81"/>
      <c r="D21" s="80"/>
      <c r="E21" s="80"/>
      <c r="F21" s="82"/>
      <c r="G21" s="82"/>
      <c r="H21" s="82"/>
      <c r="I21" s="82" t="s">
        <v>41</v>
      </c>
      <c r="J21" s="82"/>
      <c r="K21" s="82">
        <v>-27.05</v>
      </c>
      <c r="L21" s="82"/>
      <c r="M21" s="82"/>
      <c r="N21" s="80"/>
      <c r="O21" s="82">
        <f t="shared" si="1"/>
        <v>6787.84</v>
      </c>
    </row>
    <row r="22" ht="15.75" customHeight="1">
      <c r="A22" s="86">
        <v>45227.0</v>
      </c>
      <c r="B22" s="88" t="s">
        <v>54</v>
      </c>
      <c r="C22" s="81"/>
      <c r="D22" s="80"/>
      <c r="E22" s="80"/>
      <c r="F22" s="82"/>
      <c r="G22" s="82"/>
      <c r="H22" s="82"/>
      <c r="I22" s="82" t="s">
        <v>41</v>
      </c>
      <c r="J22" s="82"/>
      <c r="K22" s="82">
        <v>-27.05</v>
      </c>
      <c r="L22" s="82"/>
      <c r="M22" s="82"/>
      <c r="N22" s="80"/>
      <c r="O22" s="82">
        <f t="shared" si="1"/>
        <v>6760.79</v>
      </c>
    </row>
    <row r="23" ht="15.75" customHeight="1">
      <c r="A23" s="86">
        <v>45238.0</v>
      </c>
      <c r="B23" s="87" t="s">
        <v>59</v>
      </c>
      <c r="C23" s="81"/>
      <c r="D23" s="80"/>
      <c r="E23" s="80"/>
      <c r="F23" s="82"/>
      <c r="G23" s="82">
        <v>-25.5</v>
      </c>
      <c r="H23" s="82"/>
      <c r="I23" s="82" t="s">
        <v>41</v>
      </c>
      <c r="J23" s="82"/>
      <c r="K23" s="82"/>
      <c r="L23" s="82"/>
      <c r="M23" s="82"/>
      <c r="N23" s="80"/>
      <c r="O23" s="82">
        <f t="shared" si="1"/>
        <v>6735.29</v>
      </c>
    </row>
    <row r="24" ht="15.75" customHeight="1">
      <c r="A24" s="86">
        <v>45244.0</v>
      </c>
      <c r="B24" s="89" t="s">
        <v>60</v>
      </c>
      <c r="C24" s="81"/>
      <c r="D24" s="80"/>
      <c r="E24" s="80"/>
      <c r="F24" s="80"/>
      <c r="G24" s="80"/>
      <c r="H24" s="80"/>
      <c r="I24" s="82" t="s">
        <v>41</v>
      </c>
      <c r="J24" s="82"/>
      <c r="K24" s="82">
        <v>-48.0</v>
      </c>
      <c r="L24" s="80"/>
      <c r="M24" s="80"/>
      <c r="N24" s="80"/>
      <c r="O24" s="82">
        <f t="shared" si="1"/>
        <v>6687.29</v>
      </c>
    </row>
    <row r="25" ht="15.75" customHeight="1">
      <c r="A25" s="86">
        <v>45248.0</v>
      </c>
      <c r="B25" s="87" t="s">
        <v>61</v>
      </c>
      <c r="C25" s="90"/>
      <c r="D25" s="80"/>
      <c r="E25" s="80"/>
      <c r="F25" s="82"/>
      <c r="G25" s="82">
        <v>-50.0</v>
      </c>
      <c r="H25" s="80"/>
      <c r="I25" s="80"/>
      <c r="J25" s="80"/>
      <c r="K25" s="80"/>
      <c r="L25" s="82"/>
      <c r="M25" s="82"/>
      <c r="N25" s="80"/>
      <c r="O25" s="82">
        <f t="shared" si="1"/>
        <v>6637.29</v>
      </c>
    </row>
    <row r="26" ht="15.75" customHeight="1">
      <c r="A26" s="86">
        <v>45248.0</v>
      </c>
      <c r="B26" s="87" t="s">
        <v>62</v>
      </c>
      <c r="C26" s="91"/>
      <c r="D26" s="80"/>
      <c r="E26" s="80"/>
      <c r="F26" s="82"/>
      <c r="G26" s="82">
        <v>-1.85</v>
      </c>
      <c r="H26" s="80"/>
      <c r="I26" s="80"/>
      <c r="J26" s="80"/>
      <c r="K26" s="80"/>
      <c r="L26" s="82"/>
      <c r="M26" s="82"/>
      <c r="N26" s="80"/>
      <c r="O26" s="82">
        <f t="shared" si="1"/>
        <v>6635.44</v>
      </c>
    </row>
    <row r="27" ht="15.75" customHeight="1">
      <c r="A27" s="86">
        <v>45251.0</v>
      </c>
      <c r="B27" s="87" t="s">
        <v>58</v>
      </c>
      <c r="C27" s="83">
        <v>17.22</v>
      </c>
      <c r="D27" s="80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>
        <f t="shared" si="1"/>
        <v>6652.66</v>
      </c>
    </row>
    <row r="28" ht="15.75" customHeight="1">
      <c r="A28" s="86">
        <v>45252.0</v>
      </c>
      <c r="B28" s="88" t="s">
        <v>54</v>
      </c>
      <c r="C28" s="81"/>
      <c r="D28" s="80"/>
      <c r="E28" s="80"/>
      <c r="F28" s="82"/>
      <c r="G28" s="82"/>
      <c r="H28" s="82"/>
      <c r="I28" s="82" t="s">
        <v>41</v>
      </c>
      <c r="J28" s="82"/>
      <c r="K28" s="82">
        <v>-51.45</v>
      </c>
      <c r="L28" s="82"/>
      <c r="M28" s="82"/>
      <c r="N28" s="80"/>
      <c r="O28" s="82">
        <f t="shared" si="1"/>
        <v>6601.21</v>
      </c>
    </row>
    <row r="29" ht="15.75" customHeight="1">
      <c r="A29" s="86">
        <v>45258.0</v>
      </c>
      <c r="B29" s="88" t="s">
        <v>54</v>
      </c>
      <c r="C29" s="81"/>
      <c r="D29" s="80"/>
      <c r="E29" s="80"/>
      <c r="F29" s="82"/>
      <c r="G29" s="82"/>
      <c r="H29" s="82"/>
      <c r="I29" s="82" t="s">
        <v>41</v>
      </c>
      <c r="J29" s="82"/>
      <c r="K29" s="82">
        <v>-27.05</v>
      </c>
      <c r="L29" s="82"/>
      <c r="M29" s="82"/>
      <c r="N29" s="80"/>
      <c r="O29" s="82">
        <f t="shared" si="1"/>
        <v>6574.16</v>
      </c>
    </row>
    <row r="30" ht="15.75" customHeight="1">
      <c r="A30" s="86">
        <v>45260.0</v>
      </c>
      <c r="B30" s="87" t="s">
        <v>63</v>
      </c>
      <c r="C30" s="81"/>
      <c r="D30" s="80"/>
      <c r="E30" s="80"/>
      <c r="F30" s="82" t="s">
        <v>41</v>
      </c>
      <c r="G30" s="82">
        <v>-300.0</v>
      </c>
      <c r="H30" s="80"/>
      <c r="I30" s="80"/>
      <c r="J30" s="80"/>
      <c r="K30" s="82">
        <v>0.0</v>
      </c>
      <c r="L30" s="82"/>
      <c r="M30" s="82"/>
      <c r="N30" s="80"/>
      <c r="O30" s="82">
        <f t="shared" si="1"/>
        <v>6274.16</v>
      </c>
    </row>
    <row r="31" ht="15.75" customHeight="1">
      <c r="A31" s="86">
        <v>45273.0</v>
      </c>
      <c r="B31" s="89" t="s">
        <v>64</v>
      </c>
      <c r="C31" s="81"/>
      <c r="D31" s="80"/>
      <c r="E31" s="80"/>
      <c r="F31" s="82"/>
      <c r="G31" s="82"/>
      <c r="H31" s="82"/>
      <c r="I31" s="82" t="s">
        <v>41</v>
      </c>
      <c r="J31" s="82"/>
      <c r="K31" s="82">
        <v>-116.22</v>
      </c>
      <c r="L31" s="82"/>
      <c r="M31" s="82"/>
      <c r="N31" s="80"/>
      <c r="O31" s="82">
        <f t="shared" si="1"/>
        <v>6157.94</v>
      </c>
    </row>
    <row r="32" ht="15.75" customHeight="1">
      <c r="A32" s="86">
        <v>45288.0</v>
      </c>
      <c r="B32" s="88" t="s">
        <v>54</v>
      </c>
      <c r="C32" s="90"/>
      <c r="D32" s="92"/>
      <c r="E32" s="92"/>
      <c r="F32" s="93"/>
      <c r="G32" s="93"/>
      <c r="H32" s="93"/>
      <c r="I32" s="93" t="s">
        <v>41</v>
      </c>
      <c r="J32" s="93"/>
      <c r="K32" s="93">
        <v>-27.05</v>
      </c>
      <c r="L32" s="93"/>
      <c r="M32" s="93"/>
      <c r="N32" s="92"/>
      <c r="O32" s="82">
        <f t="shared" si="1"/>
        <v>6130.89</v>
      </c>
    </row>
    <row r="33" ht="15.75" customHeight="1">
      <c r="A33" s="86"/>
      <c r="B33" s="94" t="s">
        <v>65</v>
      </c>
      <c r="C33" s="95">
        <f t="shared" ref="C33:N33" si="2">SUM(C6:C32)</f>
        <v>157.01</v>
      </c>
      <c r="D33" s="96">
        <f t="shared" si="2"/>
        <v>0</v>
      </c>
      <c r="E33" s="97">
        <f t="shared" si="2"/>
        <v>-1221</v>
      </c>
      <c r="F33" s="97">
        <f t="shared" si="2"/>
        <v>0</v>
      </c>
      <c r="G33" s="97">
        <f t="shared" si="2"/>
        <v>-377.35</v>
      </c>
      <c r="H33" s="97">
        <f t="shared" si="2"/>
        <v>0</v>
      </c>
      <c r="I33" s="97">
        <f t="shared" si="2"/>
        <v>0</v>
      </c>
      <c r="J33" s="97">
        <f t="shared" si="2"/>
        <v>-11.43</v>
      </c>
      <c r="K33" s="97">
        <f t="shared" si="2"/>
        <v>-2002.3</v>
      </c>
      <c r="L33" s="97">
        <f t="shared" si="2"/>
        <v>-189.3</v>
      </c>
      <c r="M33" s="96">
        <f t="shared" si="2"/>
        <v>0</v>
      </c>
      <c r="N33" s="96">
        <f t="shared" si="2"/>
        <v>0</v>
      </c>
      <c r="O33" s="82"/>
    </row>
    <row r="34" ht="15.75" customHeight="1">
      <c r="A34" s="86"/>
      <c r="B34" s="98" t="s">
        <v>66</v>
      </c>
      <c r="C34" s="83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100"/>
      <c r="O34" s="82"/>
      <c r="P34" s="101">
        <f>SUM(D33:N33)</f>
        <v>-3801.38</v>
      </c>
    </row>
    <row r="35" ht="15.75" customHeight="1">
      <c r="A35" s="86"/>
      <c r="B35" s="102" t="s">
        <v>67</v>
      </c>
      <c r="C35" s="103">
        <f>C33</f>
        <v>157.01</v>
      </c>
      <c r="D35" s="80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  <row r="36" ht="15.75" customHeight="1">
      <c r="A36" s="86"/>
      <c r="B36" s="80"/>
      <c r="C36" s="83"/>
      <c r="D36" s="80"/>
      <c r="E36" s="82"/>
      <c r="F36" s="82"/>
      <c r="G36" s="82"/>
      <c r="H36" s="82"/>
      <c r="I36" s="82"/>
      <c r="J36" s="82"/>
      <c r="K36" s="82"/>
      <c r="L36" s="82"/>
      <c r="M36" s="82"/>
      <c r="N36" s="80"/>
      <c r="O36" s="82"/>
    </row>
    <row r="37" ht="15.75" customHeight="1">
      <c r="A37" s="80"/>
      <c r="B37" s="104" t="s">
        <v>68</v>
      </c>
      <c r="C37" s="81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105">
        <f>O32</f>
        <v>6130.89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2:C3"/>
    <mergeCell ref="D2:N2"/>
    <mergeCell ref="O2:O3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46.43"/>
    <col customWidth="1" min="3" max="3" width="11.29"/>
    <col customWidth="1" min="4" max="4" width="10.14"/>
    <col customWidth="1" min="5" max="5" width="13.14"/>
    <col customWidth="1" min="6" max="6" width="12.71"/>
    <col customWidth="1" min="7" max="8" width="11.29"/>
    <col customWidth="1" min="9" max="10" width="12.43"/>
    <col customWidth="1" min="11" max="14" width="11.29"/>
    <col customWidth="1" min="15" max="15" width="12.29"/>
    <col customWidth="1" min="16" max="16" width="12.57"/>
    <col customWidth="1" min="17" max="17" width="14.43"/>
    <col customWidth="1" min="18" max="26" width="8.71"/>
  </cols>
  <sheetData>
    <row r="1">
      <c r="A1" s="63" t="s">
        <v>26</v>
      </c>
      <c r="C1" s="60" t="s">
        <v>44</v>
      </c>
      <c r="D1" s="106"/>
    </row>
    <row r="2">
      <c r="A2" s="63"/>
      <c r="C2" s="5" t="s">
        <v>2</v>
      </c>
      <c r="D2" s="107"/>
      <c r="E2" s="6" t="s">
        <v>3</v>
      </c>
      <c r="F2" s="7"/>
      <c r="G2" s="7"/>
      <c r="H2" s="7"/>
      <c r="I2" s="7"/>
      <c r="J2" s="7"/>
      <c r="K2" s="7"/>
      <c r="L2" s="7"/>
      <c r="M2" s="7"/>
      <c r="N2" s="7"/>
      <c r="O2" s="8"/>
    </row>
    <row r="3">
      <c r="A3" s="13" t="s">
        <v>46</v>
      </c>
      <c r="B3" s="13" t="s">
        <v>47</v>
      </c>
      <c r="C3" s="16"/>
      <c r="D3" s="108" t="s">
        <v>69</v>
      </c>
      <c r="E3" s="17" t="s">
        <v>12</v>
      </c>
      <c r="F3" s="18" t="s">
        <v>13</v>
      </c>
      <c r="G3" s="19" t="s">
        <v>14</v>
      </c>
      <c r="H3" s="20" t="s">
        <v>15</v>
      </c>
      <c r="I3" s="21" t="s">
        <v>16</v>
      </c>
      <c r="J3" s="22" t="s">
        <v>17</v>
      </c>
      <c r="K3" s="23" t="s">
        <v>18</v>
      </c>
      <c r="L3" s="72" t="s">
        <v>48</v>
      </c>
      <c r="M3" s="25" t="s">
        <v>20</v>
      </c>
      <c r="N3" s="109" t="s">
        <v>21</v>
      </c>
      <c r="O3" s="110" t="s">
        <v>22</v>
      </c>
      <c r="P3" s="64" t="s">
        <v>45</v>
      </c>
    </row>
    <row r="4">
      <c r="A4" s="111" t="s">
        <v>41</v>
      </c>
      <c r="B4" s="78"/>
      <c r="C4" s="112"/>
      <c r="D4" s="112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76"/>
    </row>
    <row r="5">
      <c r="A5" s="114" t="s">
        <v>70</v>
      </c>
      <c r="B5" s="115"/>
      <c r="C5" s="116"/>
      <c r="D5" s="116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8">
        <v>6621.18</v>
      </c>
    </row>
    <row r="6" ht="68.25" customHeight="1">
      <c r="A6" s="119">
        <v>44561.0</v>
      </c>
      <c r="B6" s="120" t="s">
        <v>71</v>
      </c>
      <c r="C6" s="121"/>
      <c r="D6" s="122">
        <v>1469.17</v>
      </c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4">
        <v>8090.35</v>
      </c>
    </row>
    <row r="7">
      <c r="A7" s="119">
        <v>44561.0</v>
      </c>
      <c r="B7" s="125" t="s">
        <v>72</v>
      </c>
      <c r="C7" s="126">
        <v>459.39</v>
      </c>
      <c r="D7" s="127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8">
        <v>8549.74</v>
      </c>
    </row>
    <row r="8">
      <c r="A8" s="129" t="s">
        <v>73</v>
      </c>
      <c r="B8" s="130"/>
      <c r="C8" s="116"/>
      <c r="D8" s="116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31">
        <v>8549.74</v>
      </c>
    </row>
    <row r="9">
      <c r="A9" s="132" t="s">
        <v>74</v>
      </c>
      <c r="B9" s="133"/>
      <c r="C9" s="127"/>
      <c r="D9" s="127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18">
        <v>8549.74</v>
      </c>
    </row>
    <row r="10">
      <c r="A10" s="134">
        <v>44927.0</v>
      </c>
      <c r="B10" s="135" t="s">
        <v>75</v>
      </c>
      <c r="C10" s="136">
        <v>-459.39</v>
      </c>
      <c r="D10" s="137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9">
        <v>8090.35</v>
      </c>
    </row>
    <row r="11">
      <c r="A11" s="140">
        <v>44929.0</v>
      </c>
      <c r="B11" s="80" t="s">
        <v>76</v>
      </c>
      <c r="C11" s="83">
        <v>250.0</v>
      </c>
      <c r="D11" s="83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82">
        <f t="shared" ref="P11:P24" si="1">P10+SUM(C11:O11)</f>
        <v>8340.35</v>
      </c>
    </row>
    <row r="12">
      <c r="A12" s="140">
        <v>44929.0</v>
      </c>
      <c r="B12" s="80" t="s">
        <v>77</v>
      </c>
      <c r="C12" s="142" t="s">
        <v>41</v>
      </c>
      <c r="D12" s="83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82">
        <f t="shared" si="1"/>
        <v>8340.35</v>
      </c>
    </row>
    <row r="13">
      <c r="A13" s="140">
        <v>44957.0</v>
      </c>
      <c r="B13" s="80" t="s">
        <v>76</v>
      </c>
      <c r="C13" s="83">
        <v>2000.0</v>
      </c>
      <c r="D13" s="83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82">
        <f t="shared" si="1"/>
        <v>10340.35</v>
      </c>
    </row>
    <row r="14">
      <c r="A14" s="143">
        <v>44989.0</v>
      </c>
      <c r="B14" s="85" t="s">
        <v>78</v>
      </c>
      <c r="C14" s="83" t="s">
        <v>41</v>
      </c>
      <c r="D14" s="83"/>
      <c r="E14" s="144"/>
      <c r="F14" s="144">
        <v>-3500.0</v>
      </c>
      <c r="G14" s="144"/>
      <c r="H14" s="144"/>
      <c r="I14" s="144"/>
      <c r="J14" s="144"/>
      <c r="K14" s="144"/>
      <c r="L14" s="144"/>
      <c r="M14" s="144"/>
      <c r="N14" s="144"/>
      <c r="O14" s="144"/>
      <c r="P14" s="82">
        <f t="shared" si="1"/>
        <v>6840.35</v>
      </c>
    </row>
    <row r="15">
      <c r="A15" s="143">
        <v>45027.0</v>
      </c>
      <c r="B15" s="80" t="s">
        <v>76</v>
      </c>
      <c r="C15" s="83">
        <v>500.0</v>
      </c>
      <c r="D15" s="83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82">
        <f t="shared" si="1"/>
        <v>7340.35</v>
      </c>
    </row>
    <row r="16">
      <c r="A16" s="143">
        <v>45028.0</v>
      </c>
      <c r="B16" s="85" t="s">
        <v>79</v>
      </c>
      <c r="C16" s="83" t="s">
        <v>41</v>
      </c>
      <c r="D16" s="83"/>
      <c r="E16" s="144"/>
      <c r="F16" s="144">
        <v>-5000.0</v>
      </c>
      <c r="G16" s="144"/>
      <c r="H16" s="144"/>
      <c r="I16" s="144"/>
      <c r="J16" s="144"/>
      <c r="K16" s="144"/>
      <c r="L16" s="144"/>
      <c r="M16" s="144"/>
      <c r="N16" s="144"/>
      <c r="O16" s="144"/>
      <c r="P16" s="82">
        <f t="shared" si="1"/>
        <v>2340.35</v>
      </c>
    </row>
    <row r="17">
      <c r="A17" s="143">
        <v>45062.0</v>
      </c>
      <c r="B17" s="146" t="s">
        <v>80</v>
      </c>
      <c r="C17" s="81"/>
      <c r="D17" s="81"/>
      <c r="E17" s="145"/>
      <c r="F17" s="145"/>
      <c r="G17" s="145"/>
      <c r="H17" s="145"/>
      <c r="I17" s="145"/>
      <c r="J17" s="145"/>
      <c r="K17" s="145"/>
      <c r="L17" s="145"/>
      <c r="M17" s="145"/>
      <c r="N17" s="147">
        <v>-850.0</v>
      </c>
      <c r="O17" s="145"/>
      <c r="P17" s="82">
        <f t="shared" si="1"/>
        <v>1490.35</v>
      </c>
    </row>
    <row r="18">
      <c r="A18" s="143">
        <v>45073.0</v>
      </c>
      <c r="B18" s="146" t="s">
        <v>77</v>
      </c>
      <c r="C18" s="83" t="s">
        <v>41</v>
      </c>
      <c r="D18" s="148">
        <f>-PAYPAL!H22</f>
        <v>67.14</v>
      </c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82">
        <f t="shared" si="1"/>
        <v>1557.49</v>
      </c>
    </row>
    <row r="19">
      <c r="A19" s="143">
        <v>45077.0</v>
      </c>
      <c r="B19" s="149" t="s">
        <v>81</v>
      </c>
      <c r="C19" s="81"/>
      <c r="D19" s="81"/>
      <c r="E19" s="150"/>
      <c r="F19" s="150"/>
      <c r="G19" s="150"/>
      <c r="H19" s="150"/>
      <c r="I19" s="150" t="s">
        <v>41</v>
      </c>
      <c r="J19" s="150"/>
      <c r="K19" s="150">
        <v>-25.0</v>
      </c>
      <c r="L19" s="150"/>
      <c r="M19" s="150"/>
      <c r="N19" s="150"/>
      <c r="O19" s="150"/>
      <c r="P19" s="82">
        <f t="shared" si="1"/>
        <v>1532.49</v>
      </c>
    </row>
    <row r="20">
      <c r="A20" s="140">
        <v>45244.0</v>
      </c>
      <c r="B20" s="80" t="s">
        <v>82</v>
      </c>
      <c r="C20" s="83">
        <v>2500.0</v>
      </c>
      <c r="D20" s="83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82">
        <f t="shared" si="1"/>
        <v>4032.49</v>
      </c>
    </row>
    <row r="21">
      <c r="A21" s="143">
        <v>45259.0</v>
      </c>
      <c r="B21" s="85" t="s">
        <v>83</v>
      </c>
      <c r="C21" s="81"/>
      <c r="D21" s="81"/>
      <c r="E21" s="144"/>
      <c r="F21" s="144">
        <v>-3000.0</v>
      </c>
      <c r="G21" s="144"/>
      <c r="H21" s="144"/>
      <c r="I21" s="144"/>
      <c r="J21" s="144"/>
      <c r="K21" s="144"/>
      <c r="L21" s="144"/>
      <c r="M21" s="144"/>
      <c r="N21" s="144"/>
      <c r="O21" s="144"/>
      <c r="P21" s="82">
        <f t="shared" si="1"/>
        <v>1032.49</v>
      </c>
    </row>
    <row r="22">
      <c r="A22" s="143">
        <v>45260.0</v>
      </c>
      <c r="B22" s="149" t="s">
        <v>81</v>
      </c>
      <c r="C22" s="81"/>
      <c r="D22" s="81"/>
      <c r="E22" s="150"/>
      <c r="F22" s="150"/>
      <c r="G22" s="150"/>
      <c r="H22" s="150"/>
      <c r="I22" s="150" t="s">
        <v>41</v>
      </c>
      <c r="J22" s="150"/>
      <c r="K22" s="150">
        <v>-25.0</v>
      </c>
      <c r="L22" s="150"/>
      <c r="M22" s="150"/>
      <c r="N22" s="150"/>
      <c r="O22" s="150"/>
      <c r="P22" s="82">
        <f t="shared" si="1"/>
        <v>1007.49</v>
      </c>
    </row>
    <row r="23">
      <c r="A23" s="140">
        <v>45281.0</v>
      </c>
      <c r="B23" s="80" t="s">
        <v>76</v>
      </c>
      <c r="C23" s="83">
        <v>1000.0</v>
      </c>
      <c r="D23" s="83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82">
        <f t="shared" si="1"/>
        <v>2007.49</v>
      </c>
    </row>
    <row r="24">
      <c r="A24" s="143">
        <v>45290.0</v>
      </c>
      <c r="B24" s="149" t="s">
        <v>81</v>
      </c>
      <c r="C24" s="90"/>
      <c r="D24" s="90"/>
      <c r="E24" s="151"/>
      <c r="F24" s="151"/>
      <c r="G24" s="151"/>
      <c r="H24" s="151"/>
      <c r="I24" s="151" t="s">
        <v>41</v>
      </c>
      <c r="J24" s="151"/>
      <c r="K24" s="151">
        <v>-25.0</v>
      </c>
      <c r="L24" s="151"/>
      <c r="M24" s="151"/>
      <c r="N24" s="151"/>
      <c r="O24" s="151"/>
      <c r="P24" s="82">
        <f t="shared" si="1"/>
        <v>1982.49</v>
      </c>
    </row>
    <row r="25">
      <c r="A25" s="143"/>
      <c r="B25" s="94" t="s">
        <v>65</v>
      </c>
      <c r="C25" s="95">
        <f t="shared" ref="C25:D25" si="2">SUM(C11:C24)</f>
        <v>6250</v>
      </c>
      <c r="D25" s="95">
        <f t="shared" si="2"/>
        <v>67.14</v>
      </c>
      <c r="E25" s="152">
        <f t="shared" ref="E25:O25" si="3">SUM(E4:E24)</f>
        <v>0</v>
      </c>
      <c r="F25" s="152">
        <f t="shared" si="3"/>
        <v>-11500</v>
      </c>
      <c r="G25" s="152">
        <f t="shared" si="3"/>
        <v>0</v>
      </c>
      <c r="H25" s="152">
        <f t="shared" si="3"/>
        <v>0</v>
      </c>
      <c r="I25" s="152">
        <f t="shared" si="3"/>
        <v>0</v>
      </c>
      <c r="J25" s="152">
        <f t="shared" si="3"/>
        <v>0</v>
      </c>
      <c r="K25" s="152">
        <f t="shared" si="3"/>
        <v>-75</v>
      </c>
      <c r="L25" s="152">
        <f t="shared" si="3"/>
        <v>0</v>
      </c>
      <c r="M25" s="152">
        <f t="shared" si="3"/>
        <v>0</v>
      </c>
      <c r="N25" s="152">
        <f t="shared" si="3"/>
        <v>-850</v>
      </c>
      <c r="O25" s="152">
        <f t="shared" si="3"/>
        <v>0</v>
      </c>
      <c r="P25" s="82"/>
    </row>
    <row r="26" ht="24.0" customHeight="1">
      <c r="A26" s="143"/>
      <c r="B26" s="98" t="s">
        <v>66</v>
      </c>
      <c r="C26" s="81"/>
      <c r="D26" s="81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82"/>
      <c r="Q26" s="101">
        <f>SUM(E25:O25)</f>
        <v>-12425</v>
      </c>
    </row>
    <row r="27" ht="24.0" customHeight="1">
      <c r="A27" s="143"/>
      <c r="B27" s="102" t="s">
        <v>67</v>
      </c>
      <c r="C27" s="83">
        <f>C25</f>
        <v>6250</v>
      </c>
      <c r="D27" s="83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82"/>
    </row>
    <row r="28" ht="15.75" customHeight="1">
      <c r="A28" s="143"/>
      <c r="B28" s="146"/>
      <c r="C28" s="81"/>
      <c r="D28" s="81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82"/>
    </row>
    <row r="29" ht="15.75" customHeight="1">
      <c r="A29" s="80" t="s">
        <v>84</v>
      </c>
      <c r="B29" s="80"/>
      <c r="C29" s="81"/>
      <c r="D29" s="8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82">
        <f>P24</f>
        <v>1982.49</v>
      </c>
    </row>
    <row r="30" ht="15.75" customHeight="1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ht="15.75" customHeight="1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ht="15.75" customHeight="1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ht="15.75" customHeight="1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3">
    <mergeCell ref="C2:C3"/>
    <mergeCell ref="E2:O2"/>
    <mergeCell ref="P3:P4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47.14"/>
    <col customWidth="1" min="3" max="3" width="14.14"/>
    <col customWidth="1" min="4" max="4" width="13.14"/>
    <col customWidth="1" min="5" max="5" width="12.71"/>
    <col customWidth="1" min="6" max="7" width="11.29"/>
    <col customWidth="1" min="8" max="9" width="12.43"/>
    <col customWidth="1" min="10" max="13" width="11.29"/>
    <col customWidth="1" min="14" max="14" width="12.29"/>
    <col customWidth="1" min="15" max="15" width="12.57"/>
    <col customWidth="1" min="16" max="16" width="16.57"/>
    <col customWidth="1" min="17" max="17" width="16.0"/>
    <col customWidth="1" min="18" max="18" width="16.14"/>
    <col customWidth="1" min="19" max="19" width="17.86"/>
    <col customWidth="1" min="20" max="20" width="17.57"/>
    <col customWidth="1" min="21" max="26" width="8.71"/>
  </cols>
  <sheetData>
    <row r="1">
      <c r="A1" s="63" t="s">
        <v>85</v>
      </c>
    </row>
    <row r="2">
      <c r="A2" s="63"/>
      <c r="C2" s="60" t="s">
        <v>44</v>
      </c>
    </row>
    <row r="3" ht="26.25" customHeight="1">
      <c r="A3" s="153"/>
      <c r="B3" s="154"/>
      <c r="C3" s="155" t="s">
        <v>86</v>
      </c>
      <c r="D3" s="6" t="s">
        <v>3</v>
      </c>
      <c r="E3" s="7"/>
      <c r="F3" s="7"/>
      <c r="G3" s="7"/>
      <c r="H3" s="7"/>
      <c r="I3" s="7"/>
      <c r="J3" s="7"/>
      <c r="K3" s="7"/>
      <c r="L3" s="7"/>
      <c r="M3" s="7"/>
      <c r="N3" s="8"/>
      <c r="O3" s="64" t="s">
        <v>87</v>
      </c>
      <c r="P3" s="156" t="s">
        <v>88</v>
      </c>
      <c r="Q3" s="155" t="s">
        <v>89</v>
      </c>
      <c r="R3" s="64" t="s">
        <v>90</v>
      </c>
      <c r="S3" s="155" t="s">
        <v>91</v>
      </c>
      <c r="T3" s="64" t="s">
        <v>92</v>
      </c>
    </row>
    <row r="4">
      <c r="A4" s="157" t="s">
        <v>46</v>
      </c>
      <c r="B4" s="157" t="s">
        <v>93</v>
      </c>
      <c r="C4" s="16"/>
      <c r="D4" s="66" t="s">
        <v>12</v>
      </c>
      <c r="E4" s="18" t="s">
        <v>13</v>
      </c>
      <c r="F4" s="67" t="s">
        <v>14</v>
      </c>
      <c r="G4" s="68" t="s">
        <v>15</v>
      </c>
      <c r="H4" s="69" t="s">
        <v>16</v>
      </c>
      <c r="I4" s="70" t="s">
        <v>17</v>
      </c>
      <c r="J4" s="71" t="s">
        <v>18</v>
      </c>
      <c r="K4" s="72" t="s">
        <v>48</v>
      </c>
      <c r="L4" s="73" t="s">
        <v>20</v>
      </c>
      <c r="M4" s="74" t="s">
        <v>21</v>
      </c>
      <c r="N4" s="75" t="s">
        <v>22</v>
      </c>
      <c r="O4" s="16"/>
      <c r="P4" s="16"/>
      <c r="Q4" s="16"/>
      <c r="R4" s="16"/>
      <c r="S4" s="16"/>
      <c r="T4" s="16"/>
    </row>
    <row r="5">
      <c r="A5" s="158" t="s">
        <v>49</v>
      </c>
      <c r="B5" s="159"/>
      <c r="C5" s="160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61"/>
      <c r="P5" s="32"/>
      <c r="Q5" s="162"/>
      <c r="S5" s="162"/>
    </row>
    <row r="6">
      <c r="A6" s="163" t="s">
        <v>94</v>
      </c>
      <c r="B6" s="164"/>
      <c r="C6" s="16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61"/>
      <c r="P6" s="32"/>
      <c r="Q6" s="162"/>
      <c r="S6" s="162"/>
    </row>
    <row r="7">
      <c r="A7" s="166" t="s">
        <v>95</v>
      </c>
      <c r="B7" s="167"/>
      <c r="C7" s="168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70"/>
      <c r="P7" s="171"/>
      <c r="Q7" s="172"/>
      <c r="R7" s="173" t="s">
        <v>96</v>
      </c>
      <c r="S7" s="174"/>
    </row>
    <row r="8">
      <c r="A8" s="163" t="s">
        <v>97</v>
      </c>
      <c r="B8" s="164"/>
      <c r="C8" s="175"/>
      <c r="O8" s="176"/>
      <c r="P8" s="32"/>
      <c r="Q8" s="162"/>
      <c r="S8" s="162"/>
    </row>
    <row r="9">
      <c r="A9" s="177" t="s">
        <v>98</v>
      </c>
      <c r="B9" s="178"/>
      <c r="C9" s="179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1" t="s">
        <v>96</v>
      </c>
      <c r="P9" s="32"/>
      <c r="Q9" s="182" t="s">
        <v>99</v>
      </c>
      <c r="R9" s="183" t="s">
        <v>99</v>
      </c>
      <c r="S9" s="184"/>
    </row>
    <row r="10">
      <c r="A10" s="185">
        <v>45041.0</v>
      </c>
      <c r="B10" s="186" t="s">
        <v>100</v>
      </c>
      <c r="C10" s="187">
        <v>10.0</v>
      </c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>
        <f>0+SUM(C10:N10)</f>
        <v>10</v>
      </c>
      <c r="P10" s="32"/>
      <c r="Q10" s="182" t="s">
        <v>99</v>
      </c>
      <c r="R10" s="183" t="s">
        <v>99</v>
      </c>
      <c r="S10" s="184"/>
    </row>
    <row r="11">
      <c r="A11" s="143">
        <v>45090.0</v>
      </c>
      <c r="B11" s="87" t="s">
        <v>101</v>
      </c>
      <c r="C11" s="189">
        <v>150.0</v>
      </c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>
        <f t="shared" ref="O11:O33" si="1">O10+SUM(C11:N11)</f>
        <v>160</v>
      </c>
      <c r="P11" s="32"/>
      <c r="Q11" s="182" t="s">
        <v>99</v>
      </c>
      <c r="R11" s="183" t="s">
        <v>99</v>
      </c>
      <c r="S11" s="184"/>
    </row>
    <row r="12">
      <c r="A12" s="143">
        <v>45093.0</v>
      </c>
      <c r="B12" s="87" t="s">
        <v>101</v>
      </c>
      <c r="C12" s="189">
        <v>250.0</v>
      </c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>
        <f t="shared" si="1"/>
        <v>410</v>
      </c>
      <c r="P12" s="32"/>
      <c r="Q12" s="182" t="s">
        <v>99</v>
      </c>
      <c r="R12" s="183" t="s">
        <v>99</v>
      </c>
      <c r="S12" s="184"/>
    </row>
    <row r="13">
      <c r="A13" s="143">
        <v>45105.0</v>
      </c>
      <c r="B13" s="87" t="s">
        <v>101</v>
      </c>
      <c r="C13" s="189">
        <v>200.0</v>
      </c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>
        <f t="shared" si="1"/>
        <v>610</v>
      </c>
      <c r="P13" s="32"/>
      <c r="Q13" s="182" t="s">
        <v>99</v>
      </c>
      <c r="R13" s="183" t="s">
        <v>99</v>
      </c>
      <c r="S13" s="184"/>
    </row>
    <row r="14">
      <c r="A14" s="143">
        <v>45107.0</v>
      </c>
      <c r="B14" s="87" t="s">
        <v>102</v>
      </c>
      <c r="C14" s="190"/>
      <c r="D14" s="82"/>
      <c r="E14" s="82"/>
      <c r="F14" s="82"/>
      <c r="G14" s="82"/>
      <c r="H14" s="82" t="s">
        <v>41</v>
      </c>
      <c r="I14" s="82"/>
      <c r="J14" s="82">
        <v>-3.0</v>
      </c>
      <c r="K14" s="82"/>
      <c r="L14" s="82"/>
      <c r="M14" s="82"/>
      <c r="N14" s="82"/>
      <c r="O14" s="82">
        <f t="shared" si="1"/>
        <v>607</v>
      </c>
      <c r="P14" s="32"/>
      <c r="Q14" s="182" t="s">
        <v>99</v>
      </c>
      <c r="R14" s="183" t="s">
        <v>99</v>
      </c>
      <c r="S14" s="184"/>
    </row>
    <row r="15">
      <c r="A15" s="143">
        <v>45135.0</v>
      </c>
      <c r="B15" s="87" t="s">
        <v>103</v>
      </c>
      <c r="C15" s="189">
        <v>1500.0</v>
      </c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>
        <f t="shared" si="1"/>
        <v>2107</v>
      </c>
      <c r="P15" s="32"/>
      <c r="Q15" s="182" t="s">
        <v>99</v>
      </c>
      <c r="R15" s="183" t="s">
        <v>99</v>
      </c>
      <c r="S15" s="184"/>
    </row>
    <row r="16">
      <c r="A16" s="143">
        <v>45136.0</v>
      </c>
      <c r="B16" s="87" t="s">
        <v>102</v>
      </c>
      <c r="C16" s="190"/>
      <c r="D16" s="82"/>
      <c r="E16" s="82"/>
      <c r="F16" s="82"/>
      <c r="G16" s="82"/>
      <c r="H16" s="82" t="s">
        <v>41</v>
      </c>
      <c r="I16" s="82"/>
      <c r="J16" s="82">
        <v>-3.0</v>
      </c>
      <c r="K16" s="82"/>
      <c r="L16" s="82"/>
      <c r="M16" s="82"/>
      <c r="N16" s="82"/>
      <c r="O16" s="82">
        <f t="shared" si="1"/>
        <v>2104</v>
      </c>
      <c r="P16" s="32"/>
      <c r="Q16" s="182" t="s">
        <v>99</v>
      </c>
      <c r="R16" s="183" t="s">
        <v>99</v>
      </c>
      <c r="S16" s="184"/>
    </row>
    <row r="17">
      <c r="A17" s="143">
        <v>45150.0</v>
      </c>
      <c r="B17" s="87" t="s">
        <v>104</v>
      </c>
      <c r="C17" s="189">
        <v>7500.0</v>
      </c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>
        <f t="shared" si="1"/>
        <v>9604</v>
      </c>
      <c r="P17" s="32"/>
      <c r="Q17" s="182" t="s">
        <v>99</v>
      </c>
      <c r="R17" s="183" t="s">
        <v>99</v>
      </c>
      <c r="S17" s="184"/>
    </row>
    <row r="18">
      <c r="A18" s="143">
        <v>45169.0</v>
      </c>
      <c r="B18" s="87" t="s">
        <v>102</v>
      </c>
      <c r="C18" s="190"/>
      <c r="D18" s="82"/>
      <c r="E18" s="82"/>
      <c r="F18" s="82"/>
      <c r="G18" s="82"/>
      <c r="H18" s="82" t="s">
        <v>41</v>
      </c>
      <c r="I18" s="82"/>
      <c r="J18" s="82">
        <v>-3.0</v>
      </c>
      <c r="K18" s="82"/>
      <c r="L18" s="82"/>
      <c r="M18" s="82"/>
      <c r="N18" s="82"/>
      <c r="O18" s="82">
        <f t="shared" si="1"/>
        <v>9601</v>
      </c>
      <c r="P18" s="32"/>
      <c r="Q18" s="182" t="s">
        <v>99</v>
      </c>
      <c r="R18" s="183" t="s">
        <v>99</v>
      </c>
      <c r="S18" s="184"/>
    </row>
    <row r="19">
      <c r="A19" s="143">
        <v>45183.0</v>
      </c>
      <c r="B19" s="87" t="s">
        <v>105</v>
      </c>
      <c r="C19" s="189">
        <v>25000.0</v>
      </c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>
        <f t="shared" si="1"/>
        <v>34601</v>
      </c>
      <c r="P19" s="32"/>
      <c r="Q19" s="182" t="s">
        <v>99</v>
      </c>
      <c r="R19" s="183" t="s">
        <v>99</v>
      </c>
      <c r="S19" s="184"/>
    </row>
    <row r="20" ht="28.5" customHeight="1">
      <c r="A20" s="143">
        <v>45197.0</v>
      </c>
      <c r="B20" s="87" t="s">
        <v>106</v>
      </c>
      <c r="C20" s="19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2" t="s">
        <v>41</v>
      </c>
      <c r="O20" s="82">
        <f t="shared" si="1"/>
        <v>34601</v>
      </c>
      <c r="P20" s="32"/>
      <c r="Q20" s="182" t="s">
        <v>99</v>
      </c>
      <c r="R20" s="183" t="s">
        <v>99</v>
      </c>
      <c r="S20" s="184"/>
    </row>
    <row r="21" ht="15.75" customHeight="1">
      <c r="A21" s="143" t="s">
        <v>41</v>
      </c>
      <c r="B21" s="87" t="s">
        <v>107</v>
      </c>
      <c r="C21" s="190"/>
      <c r="D21" s="82"/>
      <c r="E21" s="82">
        <v>-1138.58</v>
      </c>
      <c r="F21" s="82"/>
      <c r="G21" s="82"/>
      <c r="H21" s="82" t="s">
        <v>41</v>
      </c>
      <c r="I21" s="82"/>
      <c r="J21" s="82" t="s">
        <v>41</v>
      </c>
      <c r="K21" s="82"/>
      <c r="L21" s="82"/>
      <c r="M21" s="82"/>
      <c r="N21" s="82"/>
      <c r="O21" s="82">
        <f t="shared" si="1"/>
        <v>33462.42</v>
      </c>
      <c r="P21" s="32"/>
      <c r="Q21" s="182" t="s">
        <v>99</v>
      </c>
      <c r="R21" s="183" t="s">
        <v>99</v>
      </c>
      <c r="S21" s="184"/>
    </row>
    <row r="22" ht="15.75" customHeight="1">
      <c r="A22" s="143"/>
      <c r="B22" s="87" t="s">
        <v>108</v>
      </c>
      <c r="C22" s="190"/>
      <c r="D22" s="82"/>
      <c r="E22" s="82">
        <v>-916.5</v>
      </c>
      <c r="F22" s="82"/>
      <c r="G22" s="82"/>
      <c r="H22" s="82"/>
      <c r="I22" s="82"/>
      <c r="J22" s="82"/>
      <c r="K22" s="82"/>
      <c r="L22" s="82"/>
      <c r="M22" s="82"/>
      <c r="N22" s="82"/>
      <c r="O22" s="82">
        <f t="shared" si="1"/>
        <v>32545.92</v>
      </c>
      <c r="P22" s="32"/>
      <c r="Q22" s="182" t="s">
        <v>99</v>
      </c>
      <c r="R22" s="183" t="s">
        <v>99</v>
      </c>
      <c r="S22" s="184"/>
    </row>
    <row r="23" ht="15.75" customHeight="1">
      <c r="A23" s="143"/>
      <c r="B23" s="87" t="s">
        <v>109</v>
      </c>
      <c r="C23" s="190"/>
      <c r="D23" s="82"/>
      <c r="E23" s="82">
        <v>-800.0</v>
      </c>
      <c r="F23" s="82"/>
      <c r="G23" s="82"/>
      <c r="H23" s="82"/>
      <c r="I23" s="82"/>
      <c r="J23" s="82"/>
      <c r="K23" s="82"/>
      <c r="L23" s="82"/>
      <c r="M23" s="82"/>
      <c r="N23" s="82"/>
      <c r="O23" s="82">
        <f t="shared" si="1"/>
        <v>31745.92</v>
      </c>
      <c r="P23" s="32"/>
      <c r="Q23" s="182" t="s">
        <v>99</v>
      </c>
      <c r="R23" s="183" t="s">
        <v>99</v>
      </c>
      <c r="S23" s="184"/>
    </row>
    <row r="24" ht="15.75" customHeight="1">
      <c r="A24" s="143"/>
      <c r="B24" s="87" t="s">
        <v>110</v>
      </c>
      <c r="C24" s="190"/>
      <c r="D24" s="82"/>
      <c r="E24" s="82">
        <v>-200.0</v>
      </c>
      <c r="F24" s="82"/>
      <c r="G24" s="82"/>
      <c r="H24" s="82"/>
      <c r="I24" s="82"/>
      <c r="J24" s="82"/>
      <c r="K24" s="82"/>
      <c r="L24" s="82"/>
      <c r="M24" s="82"/>
      <c r="N24" s="82"/>
      <c r="O24" s="82">
        <f t="shared" si="1"/>
        <v>31545.92</v>
      </c>
      <c r="P24" s="32"/>
      <c r="Q24" s="182" t="s">
        <v>99</v>
      </c>
      <c r="R24" s="183" t="s">
        <v>99</v>
      </c>
      <c r="S24" s="184"/>
    </row>
    <row r="25" ht="15.75" customHeight="1">
      <c r="A25" s="143">
        <v>45199.0</v>
      </c>
      <c r="B25" s="87" t="s">
        <v>102</v>
      </c>
      <c r="C25" s="190"/>
      <c r="D25" s="82"/>
      <c r="E25" s="82"/>
      <c r="F25" s="82"/>
      <c r="G25" s="82"/>
      <c r="H25" s="82" t="s">
        <v>41</v>
      </c>
      <c r="I25" s="82"/>
      <c r="J25" s="82">
        <v>-3.0</v>
      </c>
      <c r="K25" s="82"/>
      <c r="L25" s="82"/>
      <c r="M25" s="82"/>
      <c r="N25" s="82"/>
      <c r="O25" s="82">
        <f t="shared" si="1"/>
        <v>31542.92</v>
      </c>
      <c r="P25" s="32" t="s">
        <v>41</v>
      </c>
      <c r="Q25" s="182" t="s">
        <v>99</v>
      </c>
      <c r="R25" s="183" t="s">
        <v>99</v>
      </c>
      <c r="S25" s="184"/>
    </row>
    <row r="26" ht="15.75" customHeight="1">
      <c r="A26" s="143">
        <v>45211.0</v>
      </c>
      <c r="B26" s="87" t="s">
        <v>111</v>
      </c>
      <c r="C26" s="190"/>
      <c r="D26" s="82">
        <v>-26776.0</v>
      </c>
      <c r="E26" s="82" t="s">
        <v>41</v>
      </c>
      <c r="F26" s="80"/>
      <c r="G26" s="80"/>
      <c r="H26" s="80"/>
      <c r="I26" s="80"/>
      <c r="J26" s="80"/>
      <c r="K26" s="80"/>
      <c r="L26" s="80"/>
      <c r="M26" s="80"/>
      <c r="N26" s="80"/>
      <c r="O26" s="82">
        <f t="shared" si="1"/>
        <v>4766.92</v>
      </c>
      <c r="P26" s="32"/>
      <c r="Q26" s="182" t="s">
        <v>99</v>
      </c>
      <c r="R26" s="183" t="s">
        <v>99</v>
      </c>
      <c r="S26" s="184"/>
    </row>
    <row r="27" ht="14.25" customHeight="1">
      <c r="A27" s="143">
        <v>45218.0</v>
      </c>
      <c r="B27" s="87" t="s">
        <v>112</v>
      </c>
      <c r="C27" s="189">
        <v>500.0</v>
      </c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>
        <f t="shared" si="1"/>
        <v>5266.92</v>
      </c>
      <c r="P27" s="32"/>
      <c r="Q27" s="182" t="s">
        <v>99</v>
      </c>
      <c r="R27" s="183" t="s">
        <v>99</v>
      </c>
      <c r="S27" s="184"/>
    </row>
    <row r="28" ht="15.75" customHeight="1">
      <c r="A28" s="143">
        <v>45224.0</v>
      </c>
      <c r="B28" s="87" t="s">
        <v>113</v>
      </c>
      <c r="C28" s="189">
        <v>25000.0</v>
      </c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>
        <f t="shared" si="1"/>
        <v>30266.92</v>
      </c>
      <c r="P28" s="32"/>
      <c r="Q28" s="182" t="s">
        <v>99</v>
      </c>
      <c r="R28" s="183" t="s">
        <v>99</v>
      </c>
      <c r="S28" s="184"/>
    </row>
    <row r="29" ht="15.75" customHeight="1">
      <c r="A29" s="143">
        <v>45224.0</v>
      </c>
      <c r="B29" s="87" t="s">
        <v>114</v>
      </c>
      <c r="C29" s="190"/>
      <c r="D29" s="80"/>
      <c r="E29" s="82">
        <v>-2000.0</v>
      </c>
      <c r="F29" s="80"/>
      <c r="G29" s="80"/>
      <c r="H29" s="80"/>
      <c r="I29" s="80"/>
      <c r="J29" s="80"/>
      <c r="K29" s="80"/>
      <c r="L29" s="80"/>
      <c r="M29" s="80"/>
      <c r="N29" s="80"/>
      <c r="O29" s="82">
        <f t="shared" si="1"/>
        <v>28266.92</v>
      </c>
      <c r="P29" s="32"/>
      <c r="Q29" s="182" t="s">
        <v>99</v>
      </c>
      <c r="R29" s="183" t="s">
        <v>99</v>
      </c>
      <c r="S29" s="184"/>
    </row>
    <row r="30" ht="15.75" customHeight="1">
      <c r="A30" s="143">
        <v>45230.0</v>
      </c>
      <c r="B30" s="87" t="s">
        <v>102</v>
      </c>
      <c r="C30" s="190"/>
      <c r="D30" s="82"/>
      <c r="E30" s="82"/>
      <c r="F30" s="82"/>
      <c r="G30" s="82"/>
      <c r="H30" s="82" t="s">
        <v>41</v>
      </c>
      <c r="I30" s="82"/>
      <c r="J30" s="82">
        <v>-3.0</v>
      </c>
      <c r="K30" s="82"/>
      <c r="L30" s="82"/>
      <c r="M30" s="82"/>
      <c r="N30" s="82"/>
      <c r="O30" s="82">
        <f t="shared" si="1"/>
        <v>28263.92</v>
      </c>
      <c r="P30" s="32" t="s">
        <v>41</v>
      </c>
      <c r="Q30" s="182" t="s">
        <v>99</v>
      </c>
      <c r="R30" s="183" t="s">
        <v>99</v>
      </c>
      <c r="S30" s="184"/>
    </row>
    <row r="31" ht="15.75" customHeight="1">
      <c r="A31" s="143">
        <v>45260.0</v>
      </c>
      <c r="B31" s="87" t="s">
        <v>102</v>
      </c>
      <c r="C31" s="190"/>
      <c r="D31" s="82"/>
      <c r="E31" s="82"/>
      <c r="F31" s="82"/>
      <c r="G31" s="82"/>
      <c r="H31" s="82" t="s">
        <v>41</v>
      </c>
      <c r="I31" s="82"/>
      <c r="J31" s="82">
        <v>-3.0</v>
      </c>
      <c r="K31" s="82"/>
      <c r="L31" s="82"/>
      <c r="M31" s="82"/>
      <c r="N31" s="82"/>
      <c r="O31" s="82">
        <f t="shared" si="1"/>
        <v>28260.92</v>
      </c>
      <c r="P31" s="32" t="s">
        <v>41</v>
      </c>
      <c r="Q31" s="182" t="s">
        <v>99</v>
      </c>
      <c r="R31" s="183" t="s">
        <v>99</v>
      </c>
      <c r="S31" s="184"/>
    </row>
    <row r="32" ht="15.75" customHeight="1">
      <c r="A32" s="143">
        <v>45282.0</v>
      </c>
      <c r="B32" s="87" t="s">
        <v>115</v>
      </c>
      <c r="C32" s="190"/>
      <c r="D32" s="80"/>
      <c r="E32" s="82">
        <v>-1500.0</v>
      </c>
      <c r="F32" s="80"/>
      <c r="G32" s="80"/>
      <c r="H32" s="80"/>
      <c r="I32" s="80"/>
      <c r="J32" s="80"/>
      <c r="K32" s="80"/>
      <c r="L32" s="80"/>
      <c r="M32" s="80"/>
      <c r="N32" s="80"/>
      <c r="O32" s="82">
        <f t="shared" si="1"/>
        <v>26760.92</v>
      </c>
      <c r="P32" s="32"/>
      <c r="Q32" s="182" t="s">
        <v>99</v>
      </c>
      <c r="R32" s="183" t="s">
        <v>99</v>
      </c>
      <c r="S32" s="184"/>
    </row>
    <row r="33" ht="15.75" customHeight="1">
      <c r="A33" s="191">
        <v>45290.0</v>
      </c>
      <c r="B33" s="192" t="s">
        <v>102</v>
      </c>
      <c r="C33" s="193"/>
      <c r="D33" s="194"/>
      <c r="E33" s="195"/>
      <c r="F33" s="194"/>
      <c r="G33" s="194"/>
      <c r="H33" s="194"/>
      <c r="I33" s="194"/>
      <c r="J33" s="195">
        <v>-3.0</v>
      </c>
      <c r="K33" s="194"/>
      <c r="L33" s="194"/>
      <c r="M33" s="194"/>
      <c r="N33" s="194"/>
      <c r="O33" s="195">
        <f t="shared" si="1"/>
        <v>26757.92</v>
      </c>
      <c r="P33" s="32"/>
      <c r="Q33" s="196" t="s">
        <v>99</v>
      </c>
      <c r="R33" s="197" t="s">
        <v>99</v>
      </c>
      <c r="S33" s="184"/>
    </row>
    <row r="34" ht="15.75" customHeight="1">
      <c r="A34" s="198" t="s">
        <v>116</v>
      </c>
      <c r="B34" s="199" t="s">
        <v>117</v>
      </c>
      <c r="C34" s="200"/>
      <c r="D34" s="201"/>
      <c r="E34" s="201"/>
      <c r="F34" s="201"/>
      <c r="G34" s="201"/>
      <c r="H34" s="201" t="s">
        <v>41</v>
      </c>
      <c r="I34" s="201"/>
      <c r="J34" s="201" t="s">
        <v>41</v>
      </c>
      <c r="K34" s="201"/>
      <c r="L34" s="201"/>
      <c r="M34" s="201"/>
      <c r="N34" s="201"/>
      <c r="O34" s="201" t="s">
        <v>41</v>
      </c>
      <c r="P34" s="171"/>
      <c r="Q34" s="202">
        <v>13200.0</v>
      </c>
      <c r="R34" s="203">
        <v>13200.0</v>
      </c>
      <c r="S34" s="204"/>
    </row>
    <row r="35" ht="18.75" customHeight="1">
      <c r="A35" s="205"/>
      <c r="B35" s="206" t="s">
        <v>118</v>
      </c>
      <c r="C35" s="187">
        <f>SUM(C2:C34)</f>
        <v>60110</v>
      </c>
      <c r="D35" s="97">
        <f t="shared" ref="D35:N35" si="2">SUM(D10:D34)</f>
        <v>-26776</v>
      </c>
      <c r="E35" s="97">
        <f t="shared" si="2"/>
        <v>-6555.08</v>
      </c>
      <c r="F35" s="97">
        <f t="shared" si="2"/>
        <v>0</v>
      </c>
      <c r="G35" s="97">
        <f t="shared" si="2"/>
        <v>0</v>
      </c>
      <c r="H35" s="97">
        <f t="shared" si="2"/>
        <v>0</v>
      </c>
      <c r="I35" s="97">
        <f t="shared" si="2"/>
        <v>0</v>
      </c>
      <c r="J35" s="97">
        <f t="shared" si="2"/>
        <v>-21</v>
      </c>
      <c r="K35" s="97">
        <f t="shared" si="2"/>
        <v>0</v>
      </c>
      <c r="L35" s="97">
        <f t="shared" si="2"/>
        <v>0</v>
      </c>
      <c r="M35" s="97">
        <f t="shared" si="2"/>
        <v>0</v>
      </c>
      <c r="N35" s="97">
        <f t="shared" si="2"/>
        <v>0</v>
      </c>
      <c r="O35" s="188">
        <f>O33</f>
        <v>26757.92</v>
      </c>
      <c r="P35" s="32" t="s">
        <v>41</v>
      </c>
      <c r="Q35" s="207" t="s">
        <v>99</v>
      </c>
      <c r="R35" s="208" t="s">
        <v>99</v>
      </c>
      <c r="S35" s="184"/>
    </row>
    <row r="36" ht="15.75" customHeight="1">
      <c r="A36" s="205"/>
      <c r="B36" s="209" t="s">
        <v>119</v>
      </c>
      <c r="C36" s="210"/>
      <c r="D36" s="211">
        <f>E35+D35</f>
        <v>-33331.08</v>
      </c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3"/>
      <c r="P36" s="214"/>
      <c r="Q36" s="215"/>
      <c r="R36" s="213"/>
      <c r="S36" s="162"/>
    </row>
    <row r="37" ht="15.75" customHeight="1">
      <c r="A37" s="86"/>
      <c r="B37" s="216" t="s">
        <v>88</v>
      </c>
      <c r="C37" s="18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80"/>
      <c r="P37" s="217">
        <f>SUM(D35:N35)</f>
        <v>-33352.08</v>
      </c>
      <c r="Q37" s="162"/>
      <c r="R37" s="80"/>
      <c r="S37" s="162"/>
    </row>
    <row r="38" ht="36.75" customHeight="1">
      <c r="A38" s="86"/>
      <c r="B38" s="102" t="s">
        <v>120</v>
      </c>
      <c r="C38" s="218">
        <f>C35</f>
        <v>60110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0"/>
      <c r="P38" s="32"/>
      <c r="Q38" s="162"/>
      <c r="R38" s="80"/>
      <c r="S38" s="162"/>
    </row>
    <row r="39" ht="36.75" customHeight="1">
      <c r="A39" s="86"/>
      <c r="B39" s="102" t="s">
        <v>121</v>
      </c>
      <c r="C39" s="218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0"/>
      <c r="P39" s="32"/>
      <c r="Q39" s="218">
        <f>Q34</f>
        <v>13200</v>
      </c>
      <c r="R39" s="80"/>
      <c r="S39" s="162"/>
    </row>
    <row r="40" ht="42.75" customHeight="1">
      <c r="A40" s="86"/>
      <c r="B40" s="102" t="s">
        <v>122</v>
      </c>
      <c r="C40" s="218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0"/>
      <c r="P40" s="32"/>
      <c r="R40" s="194"/>
      <c r="S40" s="219">
        <f>C38+Q39</f>
        <v>73310</v>
      </c>
    </row>
    <row r="41" ht="15.75" customHeight="1">
      <c r="A41" s="80"/>
      <c r="B41" s="220" t="s">
        <v>123</v>
      </c>
      <c r="C41" s="80" t="s">
        <v>124</v>
      </c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105">
        <f>O35</f>
        <v>26757.92</v>
      </c>
      <c r="P41" s="32"/>
      <c r="R41" s="221">
        <v>13200.0</v>
      </c>
      <c r="S41" s="222"/>
    </row>
    <row r="42" ht="15.75" customHeight="1">
      <c r="B42" s="220" t="s">
        <v>125</v>
      </c>
      <c r="T42" s="223">
        <f>O41+R41</f>
        <v>39957.92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8">
    <mergeCell ref="C3:C4"/>
    <mergeCell ref="D3:N3"/>
    <mergeCell ref="O3:O4"/>
    <mergeCell ref="P3:P4"/>
    <mergeCell ref="Q3:Q4"/>
    <mergeCell ref="R3:R4"/>
    <mergeCell ref="S3:S4"/>
    <mergeCell ref="T3:T4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14"/>
    <col customWidth="1" min="2" max="2" width="14.57"/>
    <col customWidth="1" min="3" max="3" width="16.29"/>
    <col customWidth="1" min="4" max="4" width="15.14"/>
    <col customWidth="1" min="5" max="5" width="16.43"/>
    <col customWidth="1" min="6" max="6" width="10.43"/>
    <col customWidth="1" min="7" max="8" width="20.29"/>
    <col customWidth="1" min="9" max="9" width="16.0"/>
    <col customWidth="1" min="10" max="26" width="8.71"/>
  </cols>
  <sheetData>
    <row r="1">
      <c r="A1" s="224" t="s">
        <v>126</v>
      </c>
      <c r="B1" s="225" t="s">
        <v>127</v>
      </c>
      <c r="C1" s="226"/>
      <c r="D1" s="226"/>
      <c r="E1" s="226"/>
      <c r="F1" s="226"/>
    </row>
    <row r="2">
      <c r="A2" s="227" t="s">
        <v>128</v>
      </c>
      <c r="B2" s="228"/>
      <c r="C2" s="228"/>
      <c r="D2" s="229" t="s">
        <v>129</v>
      </c>
      <c r="E2" s="229" t="s">
        <v>130</v>
      </c>
      <c r="F2" s="229" t="s">
        <v>131</v>
      </c>
      <c r="G2" s="229" t="s">
        <v>132</v>
      </c>
      <c r="H2" s="230"/>
      <c r="I2" s="230" t="s">
        <v>133</v>
      </c>
    </row>
    <row r="3">
      <c r="A3" s="231"/>
      <c r="I3" s="232"/>
    </row>
    <row r="4">
      <c r="A4" s="233" t="s">
        <v>134</v>
      </c>
      <c r="B4" s="234"/>
      <c r="C4" s="234"/>
      <c r="D4" s="234"/>
      <c r="E4" s="234"/>
      <c r="F4" s="234"/>
      <c r="G4" s="235" t="s">
        <v>41</v>
      </c>
      <c r="H4" s="235"/>
      <c r="I4" s="236">
        <v>0.0</v>
      </c>
    </row>
    <row r="5" ht="29.25" customHeight="1">
      <c r="A5" s="237">
        <v>44926.0</v>
      </c>
      <c r="B5" s="238" t="s">
        <v>135</v>
      </c>
      <c r="C5" s="239" t="s">
        <v>136</v>
      </c>
      <c r="D5" s="238" t="s">
        <v>137</v>
      </c>
      <c r="E5" s="238"/>
      <c r="F5" s="240">
        <v>-20.39</v>
      </c>
      <c r="G5" s="240">
        <v>979.61</v>
      </c>
      <c r="H5" s="240"/>
      <c r="I5" s="232"/>
      <c r="M5" s="241" t="s">
        <v>138</v>
      </c>
    </row>
    <row r="6" ht="15.75" customHeight="1">
      <c r="A6" s="242"/>
      <c r="B6" s="243"/>
      <c r="C6" s="244"/>
      <c r="D6" s="243"/>
      <c r="E6" s="243"/>
      <c r="F6" s="245"/>
      <c r="G6" s="245"/>
      <c r="H6" s="240"/>
      <c r="I6" s="232"/>
    </row>
    <row r="7" ht="29.25" customHeight="1">
      <c r="A7" s="246">
        <v>44924.0</v>
      </c>
      <c r="B7" s="247" t="s">
        <v>135</v>
      </c>
      <c r="C7" s="248" t="s">
        <v>139</v>
      </c>
      <c r="D7" s="247" t="s">
        <v>140</v>
      </c>
      <c r="E7" s="249"/>
      <c r="F7" s="250">
        <v>-10.44</v>
      </c>
      <c r="G7" s="250">
        <v>489.56</v>
      </c>
      <c r="H7" s="251"/>
      <c r="I7" s="232"/>
    </row>
    <row r="8">
      <c r="A8" s="242"/>
      <c r="B8" s="242"/>
      <c r="C8" s="242"/>
      <c r="D8" s="242"/>
      <c r="E8" s="252"/>
      <c r="F8" s="242"/>
      <c r="G8" s="242"/>
      <c r="H8" s="251"/>
      <c r="I8" s="232"/>
    </row>
    <row r="9" ht="29.25" customHeight="1">
      <c r="A9" s="253">
        <v>44924.0</v>
      </c>
      <c r="B9" s="254" t="s">
        <v>135</v>
      </c>
      <c r="C9" s="255" t="s">
        <v>141</v>
      </c>
      <c r="D9" s="254" t="s">
        <v>142</v>
      </c>
      <c r="E9" s="256"/>
      <c r="F9" s="257">
        <v>-5.47</v>
      </c>
      <c r="G9" s="257">
        <v>244.53</v>
      </c>
      <c r="H9" s="258"/>
      <c r="I9" s="232"/>
    </row>
    <row r="10">
      <c r="A10" s="242"/>
      <c r="B10" s="242"/>
      <c r="C10" s="242"/>
      <c r="D10" s="242"/>
      <c r="E10" s="259"/>
      <c r="F10" s="242"/>
      <c r="G10" s="242"/>
      <c r="H10" s="258"/>
      <c r="I10" s="232"/>
    </row>
    <row r="11">
      <c r="A11" s="246">
        <v>44923.0</v>
      </c>
      <c r="B11" s="247" t="s">
        <v>135</v>
      </c>
      <c r="C11" s="248" t="s">
        <v>143</v>
      </c>
      <c r="D11" s="247" t="s">
        <v>140</v>
      </c>
      <c r="E11" s="249"/>
      <c r="F11" s="250">
        <v>-10.44</v>
      </c>
      <c r="G11" s="250">
        <v>489.56</v>
      </c>
      <c r="H11" s="251"/>
      <c r="I11" s="232"/>
    </row>
    <row r="12">
      <c r="A12" s="242"/>
      <c r="B12" s="242"/>
      <c r="C12" s="242"/>
      <c r="D12" s="242"/>
      <c r="E12" s="252"/>
      <c r="F12" s="242"/>
      <c r="G12" s="242"/>
      <c r="H12" s="251"/>
      <c r="I12" s="232"/>
    </row>
    <row r="13">
      <c r="I13" s="232"/>
    </row>
    <row r="14" ht="29.25" customHeight="1">
      <c r="A14" s="260">
        <v>44923.0</v>
      </c>
      <c r="B14" s="261" t="s">
        <v>135</v>
      </c>
      <c r="C14" s="262" t="s">
        <v>144</v>
      </c>
      <c r="D14" s="261" t="s">
        <v>145</v>
      </c>
      <c r="E14" s="261"/>
      <c r="F14" s="258">
        <v>-1.49</v>
      </c>
      <c r="G14" s="258">
        <v>48.51</v>
      </c>
      <c r="H14" s="258"/>
      <c r="I14" s="232"/>
    </row>
    <row r="15" ht="15.75" customHeight="1">
      <c r="A15" s="242"/>
      <c r="B15" s="259"/>
      <c r="C15" s="263"/>
      <c r="D15" s="259"/>
      <c r="E15" s="259"/>
      <c r="F15" s="264"/>
      <c r="G15" s="264"/>
      <c r="H15" s="258"/>
      <c r="I15" s="232" t="s">
        <v>41</v>
      </c>
    </row>
    <row r="16" ht="29.25" customHeight="1">
      <c r="A16" s="246">
        <v>44904.0</v>
      </c>
      <c r="B16" s="247" t="s">
        <v>135</v>
      </c>
      <c r="C16" s="248" t="s">
        <v>146</v>
      </c>
      <c r="D16" s="247" t="s">
        <v>147</v>
      </c>
      <c r="E16" s="249"/>
      <c r="F16" s="250">
        <v>-0.53</v>
      </c>
      <c r="G16" s="250">
        <v>1.47</v>
      </c>
      <c r="H16" s="251"/>
      <c r="I16" s="232"/>
    </row>
    <row r="17">
      <c r="A17" s="242"/>
      <c r="B17" s="242"/>
      <c r="C17" s="242"/>
      <c r="D17" s="242"/>
      <c r="E17" s="252"/>
      <c r="F17" s="242"/>
      <c r="G17" s="242"/>
      <c r="H17" s="251"/>
      <c r="I17" s="232"/>
    </row>
    <row r="18">
      <c r="A18" s="253">
        <v>44845.0</v>
      </c>
      <c r="B18" s="254" t="s">
        <v>148</v>
      </c>
      <c r="C18" s="255" t="s">
        <v>149</v>
      </c>
      <c r="D18" s="254" t="s">
        <v>150</v>
      </c>
      <c r="E18" s="256"/>
      <c r="F18" s="257">
        <v>0.0</v>
      </c>
      <c r="G18" s="257">
        <v>0.0</v>
      </c>
      <c r="H18" s="257">
        <v>-19.23</v>
      </c>
      <c r="I18" s="232" t="s">
        <v>151</v>
      </c>
    </row>
    <row r="19">
      <c r="A19" s="242"/>
      <c r="B19" s="242"/>
      <c r="C19" s="242"/>
      <c r="D19" s="242"/>
      <c r="E19" s="259"/>
      <c r="F19" s="242"/>
      <c r="G19" s="242"/>
      <c r="H19" s="242"/>
      <c r="I19" s="232"/>
    </row>
    <row r="20">
      <c r="A20" s="246">
        <v>44812.0</v>
      </c>
      <c r="B20" s="247" t="s">
        <v>152</v>
      </c>
      <c r="C20" s="248" t="s">
        <v>153</v>
      </c>
      <c r="D20" s="247" t="s">
        <v>154</v>
      </c>
      <c r="E20" s="249"/>
      <c r="F20" s="250">
        <v>0.0</v>
      </c>
      <c r="G20" s="250">
        <v>5.0</v>
      </c>
      <c r="H20" s="251"/>
      <c r="I20" s="232"/>
    </row>
    <row r="21" ht="15.75" customHeight="1">
      <c r="A21" s="242"/>
      <c r="B21" s="242"/>
      <c r="C21" s="242"/>
      <c r="D21" s="242"/>
      <c r="E21" s="252"/>
      <c r="F21" s="242"/>
      <c r="G21" s="242"/>
      <c r="H21" s="251"/>
      <c r="I21" s="232"/>
    </row>
    <row r="22" ht="15.75" customHeight="1">
      <c r="A22" s="253">
        <v>44707.0</v>
      </c>
      <c r="B22" s="254" t="s">
        <v>155</v>
      </c>
      <c r="C22" s="255" t="s">
        <v>153</v>
      </c>
      <c r="E22" s="256"/>
      <c r="F22" s="257">
        <v>0.0</v>
      </c>
      <c r="G22" s="257">
        <v>0.0</v>
      </c>
      <c r="H22" s="257">
        <v>-67.14</v>
      </c>
      <c r="I22" s="232" t="s">
        <v>156</v>
      </c>
    </row>
    <row r="23" ht="15.75" customHeight="1">
      <c r="A23" s="242"/>
      <c r="B23" s="242"/>
      <c r="C23" s="242"/>
      <c r="E23" s="254" t="s">
        <v>157</v>
      </c>
      <c r="F23" s="242"/>
      <c r="G23" s="242"/>
      <c r="H23" s="242"/>
      <c r="I23" s="232"/>
    </row>
    <row r="24" ht="15.75" customHeight="1">
      <c r="A24" s="246">
        <v>44585.0</v>
      </c>
      <c r="B24" s="247" t="s">
        <v>135</v>
      </c>
      <c r="C24" s="248" t="s">
        <v>158</v>
      </c>
      <c r="D24" s="247" t="s">
        <v>159</v>
      </c>
      <c r="E24" s="242"/>
      <c r="F24" s="250">
        <v>-1.68</v>
      </c>
      <c r="G24" s="250">
        <v>58.32</v>
      </c>
      <c r="H24" s="251"/>
      <c r="I24" s="232"/>
    </row>
    <row r="25" ht="15.75" customHeight="1">
      <c r="A25" s="242"/>
      <c r="B25" s="242"/>
      <c r="C25" s="242"/>
      <c r="D25" s="242"/>
      <c r="E25" s="252"/>
      <c r="F25" s="242"/>
      <c r="G25" s="242"/>
      <c r="H25" s="251"/>
      <c r="I25" s="232"/>
    </row>
    <row r="26" ht="15.75" customHeight="1">
      <c r="A26" s="265">
        <v>44585.0</v>
      </c>
      <c r="B26" s="266" t="s">
        <v>135</v>
      </c>
      <c r="C26" s="267" t="s">
        <v>146</v>
      </c>
      <c r="D26" s="266" t="s">
        <v>154</v>
      </c>
      <c r="E26" s="268"/>
      <c r="F26" s="269">
        <v>-0.59</v>
      </c>
      <c r="G26" s="269">
        <v>4.41</v>
      </c>
      <c r="H26" s="240"/>
      <c r="I26" s="232"/>
    </row>
    <row r="27" ht="15.75" customHeight="1">
      <c r="A27" s="242"/>
      <c r="B27" s="242"/>
      <c r="C27" s="242"/>
      <c r="D27" s="242"/>
      <c r="E27" s="243"/>
      <c r="F27" s="242"/>
      <c r="G27" s="242"/>
      <c r="H27" s="240"/>
      <c r="I27" s="232"/>
    </row>
    <row r="28" ht="15.75" customHeight="1">
      <c r="A28" s="246">
        <v>44585.0</v>
      </c>
      <c r="B28" s="247" t="s">
        <v>135</v>
      </c>
      <c r="C28" s="248" t="s">
        <v>146</v>
      </c>
      <c r="D28" s="247" t="s">
        <v>154</v>
      </c>
      <c r="E28" s="249"/>
      <c r="F28" s="250">
        <v>-0.59</v>
      </c>
      <c r="G28" s="250">
        <v>4.41</v>
      </c>
      <c r="H28" s="251"/>
      <c r="I28" s="232"/>
    </row>
    <row r="29" ht="15.75" customHeight="1">
      <c r="A29" s="242"/>
      <c r="B29" s="242"/>
      <c r="C29" s="242"/>
      <c r="D29" s="242"/>
      <c r="E29" s="252"/>
      <c r="F29" s="242"/>
      <c r="G29" s="270"/>
      <c r="H29" s="251"/>
      <c r="I29" s="232"/>
    </row>
    <row r="30" ht="15.75" customHeight="1">
      <c r="A30" s="58" t="s">
        <v>160</v>
      </c>
      <c r="G30" s="271">
        <f>SUM(G5:G29)</f>
        <v>2325.38</v>
      </c>
      <c r="H30" s="271"/>
    </row>
    <row r="31" ht="15.75" customHeight="1">
      <c r="A31" s="272" t="s">
        <v>161</v>
      </c>
      <c r="B31" s="234"/>
      <c r="C31" s="234"/>
      <c r="D31" s="234"/>
      <c r="E31" s="234"/>
      <c r="F31" s="234"/>
      <c r="G31" s="273" t="s">
        <v>41</v>
      </c>
      <c r="H31" s="273">
        <f>G30+SUM(H18:H23)</f>
        <v>2239.01</v>
      </c>
    </row>
    <row r="32" ht="15.75" customHeight="1">
      <c r="A32" s="274" t="s">
        <v>162</v>
      </c>
      <c r="G32" s="271">
        <v>-253.24</v>
      </c>
      <c r="H32" s="271"/>
    </row>
    <row r="33" ht="15.75" customHeight="1">
      <c r="A33" s="241" t="s">
        <v>163</v>
      </c>
      <c r="G33" s="271">
        <f>-G32-H31+I34</f>
        <v>14.23</v>
      </c>
      <c r="H33" s="271"/>
    </row>
    <row r="34" ht="15.75" customHeight="1">
      <c r="A34" s="274" t="s">
        <v>164</v>
      </c>
      <c r="I34" s="232">
        <v>2000.0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4">
    <mergeCell ref="B26:B27"/>
    <mergeCell ref="C26:C27"/>
    <mergeCell ref="F26:F27"/>
    <mergeCell ref="G26:G27"/>
    <mergeCell ref="A26:A27"/>
    <mergeCell ref="A28:A29"/>
    <mergeCell ref="B28:B29"/>
    <mergeCell ref="C28:C29"/>
    <mergeCell ref="D28:D29"/>
    <mergeCell ref="F28:F29"/>
    <mergeCell ref="G28:G29"/>
    <mergeCell ref="B22:B23"/>
    <mergeCell ref="C22:C23"/>
    <mergeCell ref="A24:A25"/>
    <mergeCell ref="B24:B25"/>
    <mergeCell ref="C24:C25"/>
    <mergeCell ref="D24:D25"/>
    <mergeCell ref="D26:D27"/>
    <mergeCell ref="A5:A6"/>
    <mergeCell ref="A7:A8"/>
    <mergeCell ref="B7:B8"/>
    <mergeCell ref="C7:C8"/>
    <mergeCell ref="D7:D8"/>
    <mergeCell ref="F7:F8"/>
    <mergeCell ref="G7:G8"/>
    <mergeCell ref="F9:F10"/>
    <mergeCell ref="F11:F12"/>
    <mergeCell ref="F16:F17"/>
    <mergeCell ref="G16:G17"/>
    <mergeCell ref="A9:A10"/>
    <mergeCell ref="B9:B10"/>
    <mergeCell ref="C9:C10"/>
    <mergeCell ref="D9:D10"/>
    <mergeCell ref="G9:G10"/>
    <mergeCell ref="A11:A12"/>
    <mergeCell ref="D11:D12"/>
    <mergeCell ref="G11:G12"/>
    <mergeCell ref="A18:A19"/>
    <mergeCell ref="B18:B19"/>
    <mergeCell ref="C18:C19"/>
    <mergeCell ref="D18:D19"/>
    <mergeCell ref="F18:F19"/>
    <mergeCell ref="G18:G19"/>
    <mergeCell ref="H18:H19"/>
    <mergeCell ref="B11:B12"/>
    <mergeCell ref="C11:C12"/>
    <mergeCell ref="A14:A15"/>
    <mergeCell ref="A16:A17"/>
    <mergeCell ref="B16:B17"/>
    <mergeCell ref="C16:C17"/>
    <mergeCell ref="D16:D17"/>
    <mergeCell ref="F22:F23"/>
    <mergeCell ref="G22:G23"/>
    <mergeCell ref="H22:H23"/>
    <mergeCell ref="E23:E24"/>
    <mergeCell ref="F24:F25"/>
    <mergeCell ref="G24:G25"/>
    <mergeCell ref="A20:A21"/>
    <mergeCell ref="B20:B21"/>
    <mergeCell ref="C20:C21"/>
    <mergeCell ref="D20:D21"/>
    <mergeCell ref="F20:F21"/>
    <mergeCell ref="G20:G21"/>
    <mergeCell ref="A22:A23"/>
  </mergeCells>
  <hyperlinks>
    <hyperlink r:id="rId1" ref="C5"/>
    <hyperlink r:id="rId2" ref="C7"/>
    <hyperlink r:id="rId3" ref="C9"/>
    <hyperlink r:id="rId4" ref="C11"/>
    <hyperlink r:id="rId5" ref="C14"/>
    <hyperlink r:id="rId6" ref="C16"/>
    <hyperlink r:id="rId7" ref="C18"/>
    <hyperlink r:id="rId8" ref="C20"/>
    <hyperlink r:id="rId9" ref="C22"/>
    <hyperlink r:id="rId10" ref="C24"/>
    <hyperlink r:id="rId11" ref="C26"/>
    <hyperlink r:id="rId12" ref="C28"/>
  </hyperlinks>
  <printOptions/>
  <pageMargins bottom="0.75" footer="0.0" header="0.0" left="0.7" right="0.7" top="0.75"/>
  <pageSetup orientation="portrait"/>
  <drawing r:id="rId1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53.14"/>
    <col customWidth="1" min="3" max="6" width="16.71"/>
    <col customWidth="1" min="7" max="26" width="8.71"/>
  </cols>
  <sheetData>
    <row r="1">
      <c r="B1" s="275" t="s">
        <v>165</v>
      </c>
    </row>
    <row r="2">
      <c r="B2" s="58" t="s">
        <v>166</v>
      </c>
    </row>
    <row r="3">
      <c r="B3" s="241" t="s">
        <v>167</v>
      </c>
    </row>
    <row r="4">
      <c r="B4" s="241" t="s">
        <v>168</v>
      </c>
    </row>
    <row r="5">
      <c r="C5" s="276" t="s">
        <v>169</v>
      </c>
      <c r="D5" s="276" t="s">
        <v>170</v>
      </c>
      <c r="E5" s="276" t="s">
        <v>171</v>
      </c>
      <c r="F5" s="276" t="s">
        <v>172</v>
      </c>
    </row>
    <row r="6">
      <c r="C6" s="277" t="s">
        <v>173</v>
      </c>
      <c r="D6" s="277" t="s">
        <v>174</v>
      </c>
      <c r="E6" s="277" t="s">
        <v>175</v>
      </c>
      <c r="F6" s="277" t="s">
        <v>176</v>
      </c>
    </row>
    <row r="7">
      <c r="A7" s="146">
        <v>1.0</v>
      </c>
      <c r="B7" s="87" t="s">
        <v>177</v>
      </c>
      <c r="C7" s="278">
        <f>SUM(D7:F7)</f>
        <v>26776</v>
      </c>
      <c r="D7" s="278">
        <f>-'CONSOLIDATED TOTALS'!F8</f>
        <v>26776</v>
      </c>
      <c r="E7" s="279"/>
      <c r="F7" s="279"/>
    </row>
    <row r="8">
      <c r="A8" s="146">
        <v>2.0</v>
      </c>
      <c r="B8" s="87" t="s">
        <v>178</v>
      </c>
      <c r="C8" s="278"/>
      <c r="D8" s="278"/>
      <c r="E8" s="279"/>
      <c r="F8" s="279"/>
    </row>
    <row r="9">
      <c r="A9" s="146">
        <v>3.0</v>
      </c>
      <c r="B9" s="87" t="s">
        <v>179</v>
      </c>
      <c r="C9" s="278">
        <f>SUM(D9:F9)</f>
        <v>19276.08</v>
      </c>
      <c r="D9" s="278">
        <f>-'CONSOLIDATED TOTALS'!G8</f>
        <v>19276.08</v>
      </c>
      <c r="E9" s="279"/>
      <c r="F9" s="279"/>
    </row>
    <row r="10">
      <c r="A10" s="146">
        <v>4.0</v>
      </c>
      <c r="B10" s="87" t="s">
        <v>180</v>
      </c>
      <c r="C10" s="278"/>
      <c r="D10" s="278"/>
      <c r="E10" s="279"/>
      <c r="F10" s="279"/>
    </row>
    <row r="11">
      <c r="A11" s="146">
        <v>5.0</v>
      </c>
      <c r="B11" s="87" t="s">
        <v>181</v>
      </c>
      <c r="C11" s="278"/>
      <c r="D11" s="278"/>
      <c r="E11" s="278"/>
      <c r="F11" s="278"/>
    </row>
    <row r="12">
      <c r="A12" s="146">
        <v>6.0</v>
      </c>
      <c r="B12" s="87" t="s">
        <v>182</v>
      </c>
      <c r="C12" s="278"/>
      <c r="D12" s="278"/>
      <c r="E12" s="278"/>
      <c r="F12" s="278"/>
    </row>
    <row r="13">
      <c r="A13" s="146">
        <v>7.0</v>
      </c>
      <c r="B13" s="87" t="s">
        <v>183</v>
      </c>
      <c r="C13" s="278"/>
      <c r="D13" s="278"/>
      <c r="E13" s="278"/>
      <c r="F13" s="278"/>
    </row>
    <row r="14">
      <c r="A14" s="146">
        <v>8.0</v>
      </c>
      <c r="B14" s="87" t="s">
        <v>184</v>
      </c>
      <c r="C14" s="278"/>
      <c r="D14" s="278"/>
      <c r="E14" s="278"/>
      <c r="F14" s="278"/>
    </row>
    <row r="15">
      <c r="A15" s="146">
        <v>9.0</v>
      </c>
      <c r="B15" s="87" t="s">
        <v>185</v>
      </c>
      <c r="C15" s="278"/>
      <c r="D15" s="278"/>
      <c r="E15" s="278"/>
      <c r="F15" s="278"/>
    </row>
    <row r="16">
      <c r="A16" s="146">
        <v>10.0</v>
      </c>
      <c r="B16" s="87" t="s">
        <v>186</v>
      </c>
      <c r="C16" s="278"/>
      <c r="D16" s="278"/>
      <c r="E16" s="278"/>
      <c r="F16" s="278"/>
    </row>
    <row r="17">
      <c r="A17" s="146">
        <v>11.0</v>
      </c>
      <c r="B17" s="87" t="s">
        <v>187</v>
      </c>
      <c r="C17" s="278"/>
      <c r="D17" s="278"/>
      <c r="E17" s="278"/>
      <c r="F17" s="278"/>
    </row>
    <row r="18">
      <c r="A18" s="146"/>
      <c r="B18" s="87" t="s">
        <v>188</v>
      </c>
      <c r="C18" s="278">
        <f t="shared" ref="C18:C19" si="1">SUM(D18:F18)</f>
        <v>0</v>
      </c>
      <c r="D18" s="278"/>
      <c r="E18" s="278">
        <f>-'CONSOLIDATED TOTALS'!H8</f>
        <v>0</v>
      </c>
      <c r="F18" s="278"/>
    </row>
    <row r="19">
      <c r="A19" s="146"/>
      <c r="B19" s="87" t="s">
        <v>189</v>
      </c>
      <c r="C19" s="278">
        <f t="shared" si="1"/>
        <v>377.35</v>
      </c>
      <c r="D19" s="278">
        <f>-'CONSOLIDATED TOTALS'!I8</f>
        <v>377.35</v>
      </c>
      <c r="E19" s="278"/>
      <c r="F19" s="278"/>
    </row>
    <row r="20">
      <c r="A20" s="146"/>
      <c r="B20" s="87" t="s">
        <v>190</v>
      </c>
      <c r="C20" s="278"/>
      <c r="D20" s="278"/>
      <c r="E20" s="278"/>
      <c r="F20" s="278"/>
    </row>
    <row r="21" ht="15.75" customHeight="1">
      <c r="A21" s="146"/>
      <c r="B21" s="87" t="s">
        <v>191</v>
      </c>
      <c r="C21" s="278"/>
      <c r="D21" s="278"/>
      <c r="E21" s="278"/>
      <c r="F21" s="278"/>
    </row>
    <row r="22" ht="15.75" customHeight="1">
      <c r="A22" s="146"/>
      <c r="B22" s="87" t="s">
        <v>192</v>
      </c>
      <c r="C22" s="278"/>
      <c r="D22" s="279"/>
      <c r="E22" s="279"/>
      <c r="F22" s="278"/>
    </row>
    <row r="23" ht="15.75" customHeight="1">
      <c r="A23" s="146"/>
      <c r="B23" s="87" t="s">
        <v>193</v>
      </c>
      <c r="C23" s="278"/>
      <c r="D23" s="278"/>
      <c r="E23" s="278"/>
      <c r="F23" s="278"/>
    </row>
    <row r="24" ht="15.75" customHeight="1">
      <c r="A24" s="146"/>
      <c r="B24" s="87" t="s">
        <v>194</v>
      </c>
      <c r="C24" s="278">
        <f t="shared" ref="C24:C27" si="2">SUM(D24:F24)</f>
        <v>0</v>
      </c>
      <c r="D24" s="278">
        <f>-'CONSOLIDATED TOTALS'!J8</f>
        <v>0</v>
      </c>
      <c r="E24" s="278"/>
      <c r="F24" s="278"/>
    </row>
    <row r="25" ht="15.75" customHeight="1">
      <c r="A25" s="146">
        <v>12.0</v>
      </c>
      <c r="B25" s="87" t="s">
        <v>195</v>
      </c>
      <c r="C25" s="278">
        <f t="shared" si="2"/>
        <v>0</v>
      </c>
      <c r="D25" s="278"/>
      <c r="E25" s="278"/>
      <c r="F25" s="278">
        <f>-'CONSOLIDATED TOTALS'!K8</f>
        <v>0</v>
      </c>
    </row>
    <row r="26" ht="15.75" customHeight="1">
      <c r="A26" s="146">
        <v>13.0</v>
      </c>
      <c r="B26" s="87" t="s">
        <v>196</v>
      </c>
      <c r="C26" s="278">
        <f t="shared" si="2"/>
        <v>107.43</v>
      </c>
      <c r="D26" s="278"/>
      <c r="E26" s="278">
        <f>-'CONSOLIDATED TOTALS'!L8</f>
        <v>107.43</v>
      </c>
      <c r="F26" s="278"/>
    </row>
    <row r="27" ht="15.75" customHeight="1">
      <c r="A27" s="146">
        <v>14.0</v>
      </c>
      <c r="B27" s="87" t="s">
        <v>197</v>
      </c>
      <c r="C27" s="278">
        <f t="shared" si="2"/>
        <v>2021.53</v>
      </c>
      <c r="D27" s="278"/>
      <c r="E27" s="278">
        <f>-'CONSOLIDATED TOTALS'!M8</f>
        <v>2021.53</v>
      </c>
      <c r="F27" s="278"/>
    </row>
    <row r="28" ht="15.75" customHeight="1">
      <c r="A28" s="146">
        <v>15.0</v>
      </c>
      <c r="B28" s="87" t="s">
        <v>198</v>
      </c>
      <c r="C28" s="278"/>
      <c r="D28" s="278"/>
      <c r="E28" s="278"/>
      <c r="F28" s="278"/>
    </row>
    <row r="29" ht="15.75" customHeight="1">
      <c r="A29" s="146">
        <v>16.0</v>
      </c>
      <c r="B29" s="87" t="s">
        <v>199</v>
      </c>
      <c r="C29" s="278"/>
      <c r="D29" s="278"/>
      <c r="E29" s="278"/>
      <c r="F29" s="278"/>
    </row>
    <row r="30" ht="15.75" customHeight="1">
      <c r="A30" s="146">
        <v>17.0</v>
      </c>
      <c r="B30" s="87" t="s">
        <v>200</v>
      </c>
      <c r="C30" s="278">
        <f>SUM(D30:F30)</f>
        <v>189.3</v>
      </c>
      <c r="D30" s="278"/>
      <c r="E30" s="278">
        <f>-'CONSOLIDATED TOTALS'!N8</f>
        <v>189.3</v>
      </c>
      <c r="F30" s="278"/>
    </row>
    <row r="31" ht="15.75" customHeight="1">
      <c r="A31" s="146">
        <v>18.0</v>
      </c>
      <c r="B31" s="87" t="s">
        <v>201</v>
      </c>
      <c r="C31" s="278"/>
      <c r="D31" s="278"/>
      <c r="E31" s="278"/>
      <c r="F31" s="278"/>
    </row>
    <row r="32" ht="15.75" customHeight="1">
      <c r="A32" s="146">
        <v>19.0</v>
      </c>
      <c r="B32" s="87" t="s">
        <v>202</v>
      </c>
      <c r="C32" s="278"/>
      <c r="D32" s="278"/>
      <c r="E32" s="278"/>
      <c r="F32" s="278"/>
    </row>
    <row r="33" ht="15.75" customHeight="1">
      <c r="A33" s="146">
        <v>20.0</v>
      </c>
      <c r="B33" s="87" t="s">
        <v>203</v>
      </c>
      <c r="C33" s="278"/>
      <c r="D33" s="278"/>
      <c r="E33" s="278"/>
      <c r="F33" s="278"/>
    </row>
    <row r="34" ht="15.75" customHeight="1">
      <c r="A34" s="146">
        <v>21.0</v>
      </c>
      <c r="B34" s="87" t="s">
        <v>204</v>
      </c>
      <c r="C34" s="278"/>
      <c r="D34" s="278"/>
      <c r="E34" s="278"/>
      <c r="F34" s="278"/>
    </row>
    <row r="35" ht="15.75" customHeight="1">
      <c r="A35" s="146">
        <v>22.0</v>
      </c>
      <c r="B35" s="87" t="s">
        <v>205</v>
      </c>
      <c r="C35" s="278"/>
      <c r="D35" s="278"/>
      <c r="E35" s="278"/>
      <c r="F35" s="278"/>
    </row>
    <row r="36" ht="15.75" customHeight="1">
      <c r="A36" s="146">
        <v>23.0</v>
      </c>
      <c r="B36" s="87" t="s">
        <v>206</v>
      </c>
      <c r="C36" s="278">
        <f>SUM(D36:F36)</f>
        <v>850</v>
      </c>
      <c r="D36" s="278"/>
      <c r="E36" s="278">
        <f>-'CONSOLIDATED TOTALS'!O8</f>
        <v>850</v>
      </c>
      <c r="F36" s="278"/>
    </row>
    <row r="37" ht="15.75" customHeight="1">
      <c r="A37" s="146">
        <v>24.0</v>
      </c>
      <c r="B37" s="87" t="s">
        <v>207</v>
      </c>
      <c r="C37" s="279"/>
      <c r="D37" s="279"/>
      <c r="E37" s="279"/>
      <c r="F37" s="279"/>
    </row>
    <row r="38" ht="15.75" customHeight="1">
      <c r="A38" s="146"/>
      <c r="B38" s="87" t="s">
        <v>208</v>
      </c>
      <c r="C38" s="278"/>
      <c r="D38" s="278"/>
      <c r="E38" s="278"/>
      <c r="F38" s="278"/>
    </row>
    <row r="39" ht="15.75" customHeight="1">
      <c r="A39" s="146"/>
      <c r="B39" s="87" t="s">
        <v>209</v>
      </c>
      <c r="C39" s="278"/>
      <c r="D39" s="278"/>
      <c r="E39" s="278"/>
      <c r="F39" s="278"/>
    </row>
    <row r="40" ht="15.75" customHeight="1">
      <c r="A40" s="146"/>
      <c r="B40" s="87" t="s">
        <v>210</v>
      </c>
      <c r="C40" s="278"/>
      <c r="D40" s="278"/>
      <c r="E40" s="278"/>
      <c r="F40" s="278"/>
    </row>
    <row r="41" ht="15.75" customHeight="1">
      <c r="A41" s="146"/>
      <c r="B41" s="87" t="s">
        <v>211</v>
      </c>
      <c r="C41" s="278"/>
      <c r="D41" s="278"/>
      <c r="E41" s="278"/>
      <c r="F41" s="278"/>
    </row>
    <row r="42" ht="15.75" customHeight="1">
      <c r="A42" s="146"/>
      <c r="B42" s="87" t="s">
        <v>212</v>
      </c>
      <c r="C42" s="280">
        <f>SUM(D42:F42)</f>
        <v>0</v>
      </c>
      <c r="D42" s="280">
        <f>-'CONSOLIDATED TOTALS'!P8</f>
        <v>0</v>
      </c>
      <c r="E42" s="280"/>
      <c r="F42" s="280"/>
    </row>
    <row r="43" ht="15.75" customHeight="1">
      <c r="A43" s="146">
        <v>25.0</v>
      </c>
      <c r="B43" s="281" t="s">
        <v>213</v>
      </c>
      <c r="C43" s="282">
        <f t="shared" ref="C43:F43" si="3">SUM(C7:C42)</f>
        <v>49597.69</v>
      </c>
      <c r="D43" s="282">
        <f t="shared" si="3"/>
        <v>46429.43</v>
      </c>
      <c r="E43" s="282">
        <f t="shared" si="3"/>
        <v>3168.26</v>
      </c>
      <c r="F43" s="282">
        <f t="shared" si="3"/>
        <v>0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